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@home\"/>
    </mc:Choice>
  </mc:AlternateContent>
  <bookViews>
    <workbookView xWindow="360" yWindow="315" windowWidth="28380" windowHeight="13485" activeTab="1"/>
  </bookViews>
  <sheets>
    <sheet name="Provenance" sheetId="6" r:id="rId1"/>
    <sheet name="Population" sheetId="1" r:id="rId2"/>
    <sheet name="GDP" sheetId="2" r:id="rId3"/>
    <sheet name="Regional GDP" sheetId="4" r:id="rId4"/>
    <sheet name="Tourism" sheetId="3" r:id="rId5"/>
    <sheet name="Other Assumptions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nvergence_Criteria">'[1]Scaled 2012-13 Data'!$H$1</definedName>
    <definedName name="Fraction_LCV_Vehicles">'[1]Light Vehicle Supporting Data'!#REF!</definedName>
    <definedName name="Fraction_LCV_VKT">'[1]Light Vehicle Supporting Data'!#REF!</definedName>
    <definedName name="Fraction_LPV_VKT">'[1]Light Vehicle Supporting Data'!#REF!</definedName>
    <definedName name="GDP_Growth">GDP!$H$1</definedName>
    <definedName name="PT_Bus_VKT_Fraction">'[1]Heavy Bus Supporting Data'!#REF!</definedName>
    <definedName name="Taxi_Commercial_Share">'[1]Taxi-Vehicle Share Supporting D'!$D$27</definedName>
    <definedName name="Taxi_Household_Share">'[1]Taxi-Vehicle Share Supporting D'!$D$25</definedName>
    <definedName name="Taxi_Tourist_Share">'[1]Taxi-Vehicle Share Supporting D'!$D$26</definedName>
  </definedNames>
  <calcPr calcId="162913"/>
</workbook>
</file>

<file path=xl/calcChain.xml><?xml version="1.0" encoding="utf-8"?>
<calcChain xmlns="http://schemas.openxmlformats.org/spreadsheetml/2006/main">
  <c r="M17" i="1" l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M20" i="1"/>
  <c r="L20" i="1"/>
  <c r="K20" i="1"/>
  <c r="J20" i="1"/>
  <c r="I20" i="1"/>
  <c r="H20" i="1"/>
  <c r="G20" i="1"/>
  <c r="F20" i="1"/>
  <c r="E20" i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AA6" i="2" l="1"/>
  <c r="Z6" i="2"/>
  <c r="Y6" i="2"/>
  <c r="X6" i="2"/>
  <c r="W6" i="2"/>
  <c r="V6" i="2"/>
  <c r="U6" i="2"/>
  <c r="AA7" i="2"/>
  <c r="Z7" i="2"/>
  <c r="Y7" i="2"/>
  <c r="X7" i="2"/>
  <c r="W7" i="2"/>
  <c r="C12" i="2" s="1"/>
  <c r="C13" i="2" s="1"/>
  <c r="V7" i="2"/>
  <c r="U7" i="2"/>
  <c r="T7" i="2" l="1"/>
  <c r="BM5" i="2" l="1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H55" i="4" l="1"/>
  <c r="G55" i="4"/>
  <c r="F55" i="4"/>
  <c r="E55" i="4"/>
  <c r="D55" i="4"/>
  <c r="U9" i="3" l="1"/>
  <c r="U6" i="3"/>
  <c r="T6" i="3"/>
  <c r="U3" i="3"/>
  <c r="T3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U7" i="3" l="1"/>
  <c r="U10" i="3"/>
  <c r="D39" i="1"/>
  <c r="E39" i="1"/>
  <c r="F39" i="1"/>
  <c r="G39" i="1"/>
  <c r="H39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9" i="1"/>
  <c r="F19" i="1"/>
  <c r="G19" i="1"/>
  <c r="H19" i="1"/>
  <c r="I19" i="1"/>
  <c r="J19" i="1"/>
  <c r="D19" i="1"/>
  <c r="G31" i="1"/>
  <c r="J18" i="1" l="1"/>
  <c r="K49" i="1"/>
  <c r="L49" i="1" s="1"/>
  <c r="M49" i="1" s="1"/>
  <c r="K50" i="1"/>
  <c r="L50" i="1" s="1"/>
  <c r="M50" i="1" s="1"/>
  <c r="K51" i="1"/>
  <c r="L51" i="1" s="1"/>
  <c r="M51" i="1" s="1"/>
  <c r="K52" i="1"/>
  <c r="K53" i="1"/>
  <c r="L53" i="1" s="1"/>
  <c r="M53" i="1" s="1"/>
  <c r="K54" i="1"/>
  <c r="L54" i="1" s="1"/>
  <c r="M54" i="1" s="1"/>
  <c r="K55" i="1"/>
  <c r="L55" i="1" s="1"/>
  <c r="M55" i="1" s="1"/>
  <c r="K56" i="1"/>
  <c r="K57" i="1"/>
  <c r="L57" i="1" s="1"/>
  <c r="M57" i="1" s="1"/>
  <c r="K58" i="1"/>
  <c r="L58" i="1" s="1"/>
  <c r="M58" i="1" s="1"/>
  <c r="K59" i="1"/>
  <c r="L59" i="1" s="1"/>
  <c r="M59" i="1" s="1"/>
  <c r="K60" i="1"/>
  <c r="K61" i="1"/>
  <c r="L61" i="1" s="1"/>
  <c r="M61" i="1" s="1"/>
  <c r="K62" i="1"/>
  <c r="L62" i="1" s="1"/>
  <c r="M62" i="1" s="1"/>
  <c r="K63" i="1"/>
  <c r="L63" i="1" s="1"/>
  <c r="M63" i="1" s="1"/>
  <c r="K64" i="1"/>
  <c r="K65" i="1"/>
  <c r="L65" i="1" s="1"/>
  <c r="M65" i="1" s="1"/>
  <c r="K66" i="1"/>
  <c r="L66" i="1" s="1"/>
  <c r="M66" i="1" s="1"/>
  <c r="K67" i="1"/>
  <c r="L67" i="1" s="1"/>
  <c r="M67" i="1" s="1"/>
  <c r="K68" i="1"/>
  <c r="K69" i="1"/>
  <c r="L69" i="1" s="1"/>
  <c r="M69" i="1" s="1"/>
  <c r="K70" i="1"/>
  <c r="L70" i="1" s="1"/>
  <c r="M70" i="1" s="1"/>
  <c r="K71" i="1"/>
  <c r="L71" i="1" s="1"/>
  <c r="M71" i="1" s="1"/>
  <c r="K72" i="1"/>
  <c r="K73" i="1"/>
  <c r="L73" i="1" s="1"/>
  <c r="M73" i="1" s="1"/>
  <c r="K74" i="1"/>
  <c r="L74" i="1" s="1"/>
  <c r="M74" i="1" s="1"/>
  <c r="K75" i="1"/>
  <c r="L75" i="1" s="1"/>
  <c r="M75" i="1" s="1"/>
  <c r="K76" i="1"/>
  <c r="K77" i="1"/>
  <c r="L77" i="1" s="1"/>
  <c r="M77" i="1" s="1"/>
  <c r="K78" i="1"/>
  <c r="L78" i="1" s="1"/>
  <c r="M78" i="1" s="1"/>
  <c r="K79" i="1"/>
  <c r="L79" i="1" s="1"/>
  <c r="M79" i="1" s="1"/>
  <c r="K80" i="1"/>
  <c r="K81" i="1"/>
  <c r="L81" i="1" s="1"/>
  <c r="M81" i="1" s="1"/>
  <c r="K82" i="1"/>
  <c r="L82" i="1" s="1"/>
  <c r="M82" i="1" s="1"/>
  <c r="K83" i="1"/>
  <c r="L83" i="1" s="1"/>
  <c r="M83" i="1" s="1"/>
  <c r="K84" i="1"/>
  <c r="K85" i="1"/>
  <c r="L85" i="1" s="1"/>
  <c r="M85" i="1" s="1"/>
  <c r="K86" i="1"/>
  <c r="L86" i="1" s="1"/>
  <c r="M86" i="1" s="1"/>
  <c r="K87" i="1"/>
  <c r="L87" i="1" s="1"/>
  <c r="M87" i="1" s="1"/>
  <c r="K88" i="1"/>
  <c r="K89" i="1"/>
  <c r="L89" i="1" s="1"/>
  <c r="M89" i="1" s="1"/>
  <c r="K90" i="1"/>
  <c r="L90" i="1" s="1"/>
  <c r="M90" i="1" s="1"/>
  <c r="K91" i="1"/>
  <c r="L91" i="1" s="1"/>
  <c r="M91" i="1" s="1"/>
  <c r="K92" i="1"/>
  <c r="L92" i="1" s="1"/>
  <c r="M92" i="1" s="1"/>
  <c r="K93" i="1"/>
  <c r="L93" i="1" s="1"/>
  <c r="M93" i="1" s="1"/>
  <c r="K94" i="1"/>
  <c r="L94" i="1" s="1"/>
  <c r="M94" i="1" s="1"/>
  <c r="K95" i="1"/>
  <c r="L95" i="1" s="1"/>
  <c r="M95" i="1" s="1"/>
  <c r="K96" i="1"/>
  <c r="L96" i="1" s="1"/>
  <c r="M96" i="1" s="1"/>
  <c r="K97" i="1"/>
  <c r="L97" i="1" s="1"/>
  <c r="M97" i="1" s="1"/>
  <c r="K98" i="1"/>
  <c r="L98" i="1" s="1"/>
  <c r="M98" i="1" s="1"/>
  <c r="K99" i="1"/>
  <c r="L99" i="1" s="1"/>
  <c r="M99" i="1" s="1"/>
  <c r="K100" i="1"/>
  <c r="K101" i="1"/>
  <c r="L101" i="1" s="1"/>
  <c r="M101" i="1" s="1"/>
  <c r="K102" i="1"/>
  <c r="L102" i="1" s="1"/>
  <c r="M102" i="1" s="1"/>
  <c r="K103" i="1"/>
  <c r="L103" i="1" s="1"/>
  <c r="M103" i="1" s="1"/>
  <c r="K104" i="1"/>
  <c r="K105" i="1"/>
  <c r="L105" i="1" s="1"/>
  <c r="M105" i="1" s="1"/>
  <c r="K106" i="1"/>
  <c r="L106" i="1" s="1"/>
  <c r="M106" i="1" s="1"/>
  <c r="K107" i="1"/>
  <c r="L107" i="1" s="1"/>
  <c r="M107" i="1" s="1"/>
  <c r="K108" i="1"/>
  <c r="K109" i="1"/>
  <c r="L109" i="1" s="1"/>
  <c r="M109" i="1" s="1"/>
  <c r="K110" i="1"/>
  <c r="L110" i="1" s="1"/>
  <c r="M110" i="1" s="1"/>
  <c r="K111" i="1"/>
  <c r="L111" i="1" s="1"/>
  <c r="M111" i="1" s="1"/>
  <c r="K112" i="1"/>
  <c r="K113" i="1"/>
  <c r="L113" i="1" s="1"/>
  <c r="M113" i="1" s="1"/>
  <c r="K114" i="1"/>
  <c r="L114" i="1" s="1"/>
  <c r="M114" i="1" s="1"/>
  <c r="K115" i="1"/>
  <c r="L115" i="1" s="1"/>
  <c r="M115" i="1" s="1"/>
  <c r="K48" i="1"/>
  <c r="L48" i="1" s="1"/>
  <c r="M48" i="1" s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H30" i="1"/>
  <c r="G30" i="1"/>
  <c r="H29" i="1"/>
  <c r="G29" i="1"/>
  <c r="H28" i="1"/>
  <c r="G28" i="1"/>
  <c r="H27" i="1"/>
  <c r="G27" i="1"/>
  <c r="H26" i="1"/>
  <c r="G26" i="1"/>
  <c r="H25" i="1"/>
  <c r="G25" i="1"/>
  <c r="F36" i="1"/>
  <c r="F37" i="1"/>
  <c r="F38" i="1"/>
  <c r="F26" i="1"/>
  <c r="F27" i="1"/>
  <c r="F28" i="1"/>
  <c r="F29" i="1"/>
  <c r="F30" i="1"/>
  <c r="F31" i="1"/>
  <c r="F32" i="1"/>
  <c r="F33" i="1"/>
  <c r="L112" i="1" l="1"/>
  <c r="O38" i="1"/>
  <c r="L108" i="1"/>
  <c r="O37" i="1"/>
  <c r="L104" i="1"/>
  <c r="O36" i="1"/>
  <c r="L100" i="1"/>
  <c r="O35" i="1"/>
  <c r="L88" i="1"/>
  <c r="O34" i="1"/>
  <c r="L84" i="1"/>
  <c r="O33" i="1"/>
  <c r="L80" i="1"/>
  <c r="O32" i="1"/>
  <c r="L76" i="1"/>
  <c r="O31" i="1"/>
  <c r="L72" i="1"/>
  <c r="O30" i="1"/>
  <c r="L68" i="1"/>
  <c r="O29" i="1"/>
  <c r="L64" i="1"/>
  <c r="O28" i="1"/>
  <c r="L60" i="1"/>
  <c r="O27" i="1"/>
  <c r="L56" i="1"/>
  <c r="O26" i="1"/>
  <c r="L52" i="1"/>
  <c r="K19" i="1"/>
  <c r="F33" i="3"/>
  <c r="E33" i="3"/>
  <c r="F32" i="3"/>
  <c r="E32" i="3"/>
  <c r="K18" i="1" l="1"/>
  <c r="O25" i="1"/>
  <c r="O39" i="1" s="1"/>
  <c r="M52" i="1"/>
  <c r="L19" i="1"/>
  <c r="P25" i="1" s="1"/>
  <c r="M60" i="1"/>
  <c r="M68" i="1"/>
  <c r="M76" i="1"/>
  <c r="M84" i="1"/>
  <c r="M100" i="1"/>
  <c r="M108" i="1"/>
  <c r="M56" i="1"/>
  <c r="M64" i="1"/>
  <c r="M72" i="1"/>
  <c r="M80" i="1"/>
  <c r="M88" i="1"/>
  <c r="M104" i="1"/>
  <c r="M112" i="1"/>
  <c r="F18" i="2"/>
  <c r="E18" i="2"/>
  <c r="S7" i="2"/>
  <c r="R7" i="2"/>
  <c r="B12" i="2" s="1"/>
  <c r="B13" i="2" s="1"/>
  <c r="Q7" i="2"/>
  <c r="P7" i="2"/>
  <c r="O7" i="2"/>
  <c r="N7" i="2"/>
  <c r="M7" i="2"/>
  <c r="T6" i="2"/>
  <c r="S6" i="2"/>
  <c r="R6" i="2"/>
  <c r="Q6" i="2"/>
  <c r="P6" i="2"/>
  <c r="O6" i="2"/>
  <c r="N6" i="2"/>
  <c r="M6" i="2"/>
  <c r="B14" i="2" l="1"/>
  <c r="C14" i="2"/>
  <c r="P38" i="1"/>
  <c r="P34" i="1"/>
  <c r="P30" i="1"/>
  <c r="P26" i="1"/>
  <c r="P35" i="1"/>
  <c r="P31" i="1"/>
  <c r="P27" i="1"/>
  <c r="M19" i="1"/>
  <c r="Q37" i="1" s="1"/>
  <c r="P36" i="1"/>
  <c r="P32" i="1"/>
  <c r="P28" i="1"/>
  <c r="P33" i="1"/>
  <c r="P29" i="1"/>
  <c r="G49" i="4"/>
  <c r="E19" i="2"/>
  <c r="F19" i="2"/>
  <c r="H49" i="4"/>
  <c r="T10" i="3"/>
  <c r="T7" i="3"/>
  <c r="T4" i="3"/>
  <c r="Q26" i="1" l="1"/>
  <c r="Q28" i="1"/>
  <c r="L18" i="1"/>
  <c r="P37" i="1"/>
  <c r="P39" i="1" s="1"/>
  <c r="Q27" i="1"/>
  <c r="Q30" i="1"/>
  <c r="Q29" i="1"/>
  <c r="Q32" i="1"/>
  <c r="Q31" i="1"/>
  <c r="Q34" i="1"/>
  <c r="Q33" i="1"/>
  <c r="Q36" i="1"/>
  <c r="Q35" i="1"/>
  <c r="Q38" i="1"/>
  <c r="H22" i="4"/>
  <c r="H43" i="4" s="1"/>
  <c r="H17" i="4"/>
  <c r="H38" i="4" s="1"/>
  <c r="H13" i="4"/>
  <c r="H34" i="4" s="1"/>
  <c r="H9" i="4"/>
  <c r="H30" i="4" s="1"/>
  <c r="H10" i="4"/>
  <c r="H31" i="4" s="1"/>
  <c r="H20" i="4"/>
  <c r="H41" i="4" s="1"/>
  <c r="H16" i="4"/>
  <c r="H37" i="4" s="1"/>
  <c r="H12" i="4"/>
  <c r="H33" i="4" s="1"/>
  <c r="H8" i="4"/>
  <c r="H29" i="4" s="1"/>
  <c r="H18" i="4"/>
  <c r="H39" i="4" s="1"/>
  <c r="H19" i="4"/>
  <c r="H40" i="4" s="1"/>
  <c r="H15" i="4"/>
  <c r="H36" i="4" s="1"/>
  <c r="H11" i="4"/>
  <c r="H32" i="4" s="1"/>
  <c r="H7" i="4"/>
  <c r="H14" i="4"/>
  <c r="H35" i="4" s="1"/>
  <c r="G19" i="4"/>
  <c r="G40" i="4" s="1"/>
  <c r="G15" i="4"/>
  <c r="G36" i="4" s="1"/>
  <c r="G11" i="4"/>
  <c r="G32" i="4" s="1"/>
  <c r="G7" i="4"/>
  <c r="G16" i="4"/>
  <c r="G37" i="4" s="1"/>
  <c r="G8" i="4"/>
  <c r="G29" i="4" s="1"/>
  <c r="G22" i="4"/>
  <c r="G43" i="4" s="1"/>
  <c r="G18" i="4"/>
  <c r="G39" i="4" s="1"/>
  <c r="G14" i="4"/>
  <c r="G35" i="4" s="1"/>
  <c r="G10" i="4"/>
  <c r="G31" i="4" s="1"/>
  <c r="G17" i="4"/>
  <c r="G38" i="4" s="1"/>
  <c r="G13" i="4"/>
  <c r="G34" i="4" s="1"/>
  <c r="G9" i="4"/>
  <c r="G30" i="4" s="1"/>
  <c r="G20" i="4"/>
  <c r="G41" i="4" s="1"/>
  <c r="G12" i="4"/>
  <c r="G33" i="4" s="1"/>
  <c r="A20" i="3"/>
  <c r="A19" i="3"/>
  <c r="C2" i="3"/>
  <c r="Q25" i="1" l="1"/>
  <c r="Q39" i="1" s="1"/>
  <c r="M18" i="1"/>
  <c r="H21" i="4"/>
  <c r="H28" i="4"/>
  <c r="H42" i="4" s="1"/>
  <c r="G21" i="4"/>
  <c r="G28" i="4"/>
  <c r="G42" i="4" s="1"/>
  <c r="C4" i="3"/>
  <c r="K4" i="3"/>
  <c r="O4" i="3"/>
  <c r="E7" i="3"/>
  <c r="I7" i="3"/>
  <c r="M7" i="3"/>
  <c r="Q7" i="3"/>
  <c r="C10" i="3"/>
  <c r="K10" i="3"/>
  <c r="S10" i="3"/>
  <c r="E10" i="3"/>
  <c r="I10" i="3"/>
  <c r="M10" i="3"/>
  <c r="Q10" i="3"/>
  <c r="B19" i="3"/>
  <c r="D33" i="3"/>
  <c r="D10" i="3"/>
  <c r="L10" i="3"/>
  <c r="H7" i="3"/>
  <c r="G7" i="3" s="1"/>
  <c r="F7" i="3" s="1"/>
  <c r="P7" i="3"/>
  <c r="O7" i="3" s="1"/>
  <c r="N7" i="3" s="1"/>
  <c r="J10" i="3"/>
  <c r="R10" i="3"/>
  <c r="F4" i="3"/>
  <c r="E4" i="3" s="1"/>
  <c r="D4" i="3" s="1"/>
  <c r="J4" i="3"/>
  <c r="I4" i="3" s="1"/>
  <c r="H4" i="3" s="1"/>
  <c r="G4" i="3" s="1"/>
  <c r="N4" i="3"/>
  <c r="M4" i="3" s="1"/>
  <c r="L4" i="3" s="1"/>
  <c r="R4" i="3"/>
  <c r="Q4" i="3" s="1"/>
  <c r="P4" i="3" s="1"/>
  <c r="D7" i="3"/>
  <c r="C7" i="3" s="1"/>
  <c r="L7" i="3"/>
  <c r="K7" i="3" s="1"/>
  <c r="F10" i="3"/>
  <c r="N10" i="3"/>
  <c r="J7" i="3"/>
  <c r="C20" i="3"/>
  <c r="B20" i="3" s="1"/>
  <c r="R7" i="3"/>
  <c r="H10" i="3"/>
  <c r="G10" i="3" s="1"/>
  <c r="P10" i="3"/>
  <c r="O10" i="3" s="1"/>
  <c r="C33" i="3"/>
  <c r="D20" i="3"/>
  <c r="H33" i="3" s="1"/>
  <c r="D32" i="3"/>
  <c r="S4" i="3"/>
  <c r="S7" i="3"/>
  <c r="L16" i="2"/>
  <c r="K16" i="2"/>
  <c r="J16" i="2"/>
  <c r="I16" i="2"/>
  <c r="H16" i="2"/>
  <c r="G16" i="2"/>
  <c r="D16" i="2"/>
  <c r="C16" i="2"/>
  <c r="B16" i="2"/>
  <c r="C32" i="3" l="1"/>
  <c r="B32" i="3"/>
  <c r="G33" i="3"/>
  <c r="D19" i="3"/>
  <c r="C19" i="3" s="1"/>
  <c r="B33" i="3"/>
  <c r="H10" i="2"/>
  <c r="G10" i="2"/>
  <c r="F10" i="2"/>
  <c r="E10" i="2"/>
  <c r="D10" i="2"/>
  <c r="C10" i="2"/>
  <c r="B10" i="2"/>
  <c r="D18" i="2" l="1"/>
  <c r="C18" i="2"/>
  <c r="A18" i="1"/>
  <c r="E38" i="1"/>
  <c r="D38" i="1"/>
  <c r="D17" i="1"/>
  <c r="A17" i="1"/>
  <c r="E37" i="1"/>
  <c r="D37" i="1"/>
  <c r="D16" i="1"/>
  <c r="A16" i="1"/>
  <c r="E36" i="1"/>
  <c r="D36" i="1"/>
  <c r="D15" i="1"/>
  <c r="A15" i="1"/>
  <c r="A36" i="1" s="1"/>
  <c r="F35" i="1"/>
  <c r="E35" i="1"/>
  <c r="D35" i="1"/>
  <c r="D14" i="1"/>
  <c r="A14" i="1"/>
  <c r="F34" i="1"/>
  <c r="E34" i="1"/>
  <c r="D34" i="1"/>
  <c r="A34" i="1"/>
  <c r="D13" i="1"/>
  <c r="E33" i="1"/>
  <c r="D33" i="1"/>
  <c r="D12" i="1"/>
  <c r="A12" i="1"/>
  <c r="E32" i="1"/>
  <c r="D32" i="1"/>
  <c r="M32" i="1"/>
  <c r="D11" i="1"/>
  <c r="A11" i="1"/>
  <c r="E31" i="1"/>
  <c r="D31" i="1"/>
  <c r="D10" i="1"/>
  <c r="A10" i="1"/>
  <c r="E30" i="1"/>
  <c r="D30" i="1"/>
  <c r="L30" i="1"/>
  <c r="D9" i="1"/>
  <c r="A9" i="1"/>
  <c r="E29" i="1"/>
  <c r="D29" i="1"/>
  <c r="D8" i="1"/>
  <c r="A8" i="1"/>
  <c r="E28" i="1"/>
  <c r="D28" i="1"/>
  <c r="D7" i="1"/>
  <c r="A7" i="1"/>
  <c r="E27" i="1"/>
  <c r="D27" i="1"/>
  <c r="D6" i="1"/>
  <c r="A6" i="1"/>
  <c r="E26" i="1"/>
  <c r="D26" i="1"/>
  <c r="D5" i="1"/>
  <c r="A5" i="1"/>
  <c r="F25" i="1"/>
  <c r="E25" i="1"/>
  <c r="D25" i="1"/>
  <c r="D4" i="1"/>
  <c r="A4" i="1"/>
  <c r="N24" i="1"/>
  <c r="M24" i="1"/>
  <c r="L24" i="1"/>
  <c r="K24" i="1"/>
  <c r="J24" i="1"/>
  <c r="I24" i="1"/>
  <c r="D24" i="1"/>
  <c r="F49" i="4" l="1"/>
  <c r="I26" i="1"/>
  <c r="M26" i="1"/>
  <c r="I30" i="1"/>
  <c r="M30" i="1"/>
  <c r="L34" i="1"/>
  <c r="I36" i="1"/>
  <c r="M36" i="1"/>
  <c r="J37" i="1"/>
  <c r="I25" i="1"/>
  <c r="M25" i="1"/>
  <c r="L28" i="1"/>
  <c r="I34" i="1"/>
  <c r="M34" i="1"/>
  <c r="K37" i="1"/>
  <c r="J25" i="1"/>
  <c r="I28" i="1"/>
  <c r="M28" i="1"/>
  <c r="N30" i="1"/>
  <c r="L32" i="1"/>
  <c r="J35" i="1"/>
  <c r="I38" i="1"/>
  <c r="M38" i="1"/>
  <c r="K25" i="1"/>
  <c r="L26" i="1"/>
  <c r="I32" i="1"/>
  <c r="K35" i="1"/>
  <c r="K34" i="1"/>
  <c r="K32" i="1"/>
  <c r="I35" i="1"/>
  <c r="L38" i="1"/>
  <c r="L25" i="1"/>
  <c r="L36" i="1"/>
  <c r="I37" i="1"/>
  <c r="N37" i="1"/>
  <c r="N25" i="1"/>
  <c r="N26" i="1"/>
  <c r="D18" i="1"/>
  <c r="K28" i="1"/>
  <c r="N35" i="1"/>
  <c r="N36" i="1"/>
  <c r="K30" i="1"/>
  <c r="N29" i="1"/>
  <c r="A30" i="1"/>
  <c r="N34" i="1"/>
  <c r="N27" i="1"/>
  <c r="A28" i="1"/>
  <c r="N32" i="1"/>
  <c r="A33" i="1"/>
  <c r="N38" i="1"/>
  <c r="A27" i="1"/>
  <c r="A35" i="1"/>
  <c r="A25" i="1"/>
  <c r="A26" i="1"/>
  <c r="K26" i="1"/>
  <c r="A31" i="1"/>
  <c r="N33" i="1"/>
  <c r="A38" i="1"/>
  <c r="A37" i="1"/>
  <c r="N28" i="1"/>
  <c r="A29" i="1"/>
  <c r="N31" i="1"/>
  <c r="A32" i="1"/>
  <c r="M35" i="1"/>
  <c r="M37" i="1"/>
  <c r="B18" i="2"/>
  <c r="D49" i="4" s="1"/>
  <c r="E49" i="4"/>
  <c r="AA8" i="2"/>
  <c r="Z8" i="2" s="1"/>
  <c r="E20" i="4" l="1"/>
  <c r="E41" i="4" s="1"/>
  <c r="E18" i="4"/>
  <c r="E16" i="4"/>
  <c r="E37" i="4" s="1"/>
  <c r="E14" i="4"/>
  <c r="E35" i="4" s="1"/>
  <c r="E12" i="4"/>
  <c r="E10" i="4"/>
  <c r="E31" i="4" s="1"/>
  <c r="E8" i="4"/>
  <c r="E29" i="4" s="1"/>
  <c r="E22" i="4"/>
  <c r="E43" i="4" s="1"/>
  <c r="E19" i="4"/>
  <c r="E40" i="4" s="1"/>
  <c r="E17" i="4"/>
  <c r="E38" i="4" s="1"/>
  <c r="E15" i="4"/>
  <c r="E36" i="4" s="1"/>
  <c r="E13" i="4"/>
  <c r="E34" i="4" s="1"/>
  <c r="E11" i="4"/>
  <c r="E9" i="4"/>
  <c r="E30" i="4" s="1"/>
  <c r="E7" i="4"/>
  <c r="D19" i="4"/>
  <c r="D40" i="4" s="1"/>
  <c r="D15" i="4"/>
  <c r="D36" i="4" s="1"/>
  <c r="D11" i="4"/>
  <c r="D32" i="4" s="1"/>
  <c r="D9" i="4"/>
  <c r="D30" i="4" s="1"/>
  <c r="D20" i="4"/>
  <c r="D41" i="4" s="1"/>
  <c r="D18" i="4"/>
  <c r="D39" i="4" s="1"/>
  <c r="D16" i="4"/>
  <c r="D37" i="4" s="1"/>
  <c r="D14" i="4"/>
  <c r="D35" i="4" s="1"/>
  <c r="D12" i="4"/>
  <c r="D33" i="4" s="1"/>
  <c r="D10" i="4"/>
  <c r="D31" i="4" s="1"/>
  <c r="D8" i="4"/>
  <c r="D29" i="4" s="1"/>
  <c r="D17" i="4"/>
  <c r="D38" i="4" s="1"/>
  <c r="D13" i="4"/>
  <c r="D34" i="4" s="1"/>
  <c r="D7" i="4"/>
  <c r="D22" i="4"/>
  <c r="D43" i="4" s="1"/>
  <c r="F17" i="4"/>
  <c r="F38" i="4" s="1"/>
  <c r="K38" i="4" s="1"/>
  <c r="F22" i="4"/>
  <c r="F43" i="4" s="1"/>
  <c r="P43" i="4" s="1"/>
  <c r="F11" i="4"/>
  <c r="F32" i="4" s="1"/>
  <c r="Q32" i="4" s="1"/>
  <c r="F16" i="4"/>
  <c r="F37" i="4" s="1"/>
  <c r="Q37" i="4" s="1"/>
  <c r="F9" i="4"/>
  <c r="F30" i="4" s="1"/>
  <c r="Q30" i="4" s="1"/>
  <c r="F10" i="4"/>
  <c r="F31" i="4" s="1"/>
  <c r="N31" i="4" s="1"/>
  <c r="F19" i="4"/>
  <c r="F40" i="4" s="1"/>
  <c r="K40" i="4" s="1"/>
  <c r="F20" i="4"/>
  <c r="F41" i="4" s="1"/>
  <c r="O41" i="4" s="1"/>
  <c r="F13" i="4"/>
  <c r="F34" i="4" s="1"/>
  <c r="P34" i="4" s="1"/>
  <c r="F18" i="4"/>
  <c r="F39" i="4" s="1"/>
  <c r="L39" i="4" s="1"/>
  <c r="F8" i="4"/>
  <c r="F29" i="4" s="1"/>
  <c r="J29" i="4" s="1"/>
  <c r="F14" i="4"/>
  <c r="F35" i="4" s="1"/>
  <c r="F7" i="4"/>
  <c r="F28" i="4" s="1"/>
  <c r="F12" i="4"/>
  <c r="F33" i="4" s="1"/>
  <c r="O33" i="4" s="1"/>
  <c r="F15" i="4"/>
  <c r="F36" i="4" s="1"/>
  <c r="P36" i="4" s="1"/>
  <c r="P37" i="4"/>
  <c r="O29" i="4"/>
  <c r="Q36" i="4"/>
  <c r="O40" i="4"/>
  <c r="N40" i="4"/>
  <c r="N37" i="4"/>
  <c r="N39" i="1"/>
  <c r="K38" i="1"/>
  <c r="J32" i="1"/>
  <c r="L35" i="1"/>
  <c r="J26" i="1"/>
  <c r="M29" i="1"/>
  <c r="J30" i="1"/>
  <c r="J34" i="1"/>
  <c r="M31" i="1"/>
  <c r="M27" i="1"/>
  <c r="M39" i="1" s="1"/>
  <c r="L37" i="1"/>
  <c r="M33" i="1"/>
  <c r="J28" i="1"/>
  <c r="K36" i="1"/>
  <c r="A39" i="1"/>
  <c r="E39" i="4"/>
  <c r="E32" i="4"/>
  <c r="E33" i="4"/>
  <c r="I18" i="1"/>
  <c r="M40" i="4"/>
  <c r="G18" i="2"/>
  <c r="M32" i="4"/>
  <c r="L29" i="4"/>
  <c r="I29" i="4"/>
  <c r="I37" i="4"/>
  <c r="K29" i="4" l="1"/>
  <c r="I40" i="4"/>
  <c r="O32" i="4"/>
  <c r="Q29" i="4"/>
  <c r="N36" i="4"/>
  <c r="P40" i="4"/>
  <c r="O36" i="4"/>
  <c r="P30" i="4"/>
  <c r="O30" i="4"/>
  <c r="K41" i="4"/>
  <c r="K37" i="4"/>
  <c r="L41" i="4"/>
  <c r="M29" i="4"/>
  <c r="J40" i="4"/>
  <c r="N29" i="4"/>
  <c r="P32" i="4"/>
  <c r="Q40" i="4"/>
  <c r="P29" i="4"/>
  <c r="L37" i="4"/>
  <c r="I41" i="4"/>
  <c r="N32" i="4"/>
  <c r="O37" i="4"/>
  <c r="Q41" i="4"/>
  <c r="N41" i="4"/>
  <c r="Q38" i="4"/>
  <c r="M37" i="4"/>
  <c r="M41" i="4"/>
  <c r="P41" i="4"/>
  <c r="O34" i="4"/>
  <c r="O43" i="4"/>
  <c r="J38" i="4"/>
  <c r="P38" i="4"/>
  <c r="M38" i="4"/>
  <c r="N38" i="4"/>
  <c r="N30" i="4"/>
  <c r="K33" i="4"/>
  <c r="Q31" i="4"/>
  <c r="I39" i="4"/>
  <c r="Q33" i="4"/>
  <c r="F21" i="4"/>
  <c r="J31" i="4"/>
  <c r="N39" i="4"/>
  <c r="Q39" i="4"/>
  <c r="L33" i="4"/>
  <c r="I31" i="4"/>
  <c r="M39" i="4"/>
  <c r="N33" i="4"/>
  <c r="P33" i="4"/>
  <c r="O39" i="4"/>
  <c r="I33" i="4"/>
  <c r="K31" i="4"/>
  <c r="M34" i="4"/>
  <c r="I38" i="4"/>
  <c r="M30" i="4"/>
  <c r="P31" i="4"/>
  <c r="P39" i="4"/>
  <c r="Q34" i="4"/>
  <c r="O38" i="4"/>
  <c r="M31" i="4"/>
  <c r="O31" i="4"/>
  <c r="Q43" i="4"/>
  <c r="M33" i="4"/>
  <c r="L31" i="4"/>
  <c r="N34" i="4"/>
  <c r="P35" i="4"/>
  <c r="Q35" i="4"/>
  <c r="O35" i="4"/>
  <c r="Q28" i="4"/>
  <c r="O28" i="4"/>
  <c r="P28" i="4"/>
  <c r="N35" i="4"/>
  <c r="M36" i="4"/>
  <c r="L38" i="4"/>
  <c r="L40" i="4"/>
  <c r="K39" i="4"/>
  <c r="J37" i="4"/>
  <c r="J33" i="4"/>
  <c r="J36" i="1"/>
  <c r="L27" i="1"/>
  <c r="J38" i="1"/>
  <c r="N43" i="4"/>
  <c r="L31" i="1"/>
  <c r="L33" i="1"/>
  <c r="L29" i="1"/>
  <c r="H18" i="1"/>
  <c r="E21" i="4"/>
  <c r="E28" i="4"/>
  <c r="E42" i="4" s="1"/>
  <c r="K28" i="4"/>
  <c r="M28" i="4"/>
  <c r="F42" i="4"/>
  <c r="L28" i="4"/>
  <c r="I28" i="4"/>
  <c r="N28" i="4"/>
  <c r="J28" i="4"/>
  <c r="M35" i="4"/>
  <c r="J35" i="4"/>
  <c r="L35" i="4"/>
  <c r="K35" i="4"/>
  <c r="I35" i="4"/>
  <c r="I49" i="4"/>
  <c r="I22" i="4" s="1"/>
  <c r="D21" i="4"/>
  <c r="D28" i="4"/>
  <c r="D42" i="4" s="1"/>
  <c r="P42" i="4" l="1"/>
  <c r="O42" i="4"/>
  <c r="Q42" i="4"/>
  <c r="L39" i="1"/>
  <c r="G18" i="1"/>
  <c r="J39" i="4"/>
  <c r="K29" i="1"/>
  <c r="L32" i="4"/>
  <c r="K33" i="1"/>
  <c r="L36" i="4"/>
  <c r="J41" i="4"/>
  <c r="K31" i="1"/>
  <c r="L34" i="4"/>
  <c r="K27" i="1"/>
  <c r="L30" i="4"/>
  <c r="F18" i="1"/>
  <c r="M43" i="4"/>
  <c r="N42" i="4"/>
  <c r="M42" i="4"/>
  <c r="K39" i="1" l="1"/>
  <c r="L42" i="4"/>
  <c r="J27" i="1"/>
  <c r="K30" i="4"/>
  <c r="J31" i="1"/>
  <c r="K34" i="4"/>
  <c r="J29" i="1"/>
  <c r="K32" i="4"/>
  <c r="J33" i="1"/>
  <c r="K36" i="4"/>
  <c r="E18" i="1"/>
  <c r="L43" i="4"/>
  <c r="J39" i="1" l="1"/>
  <c r="I33" i="1"/>
  <c r="J36" i="4"/>
  <c r="I29" i="1"/>
  <c r="J32" i="4"/>
  <c r="I27" i="1"/>
  <c r="J30" i="4"/>
  <c r="K42" i="4"/>
  <c r="I31" i="1"/>
  <c r="J34" i="4"/>
  <c r="J43" i="4"/>
  <c r="K43" i="4"/>
  <c r="I39" i="1" l="1"/>
  <c r="I32" i="4"/>
  <c r="I30" i="4"/>
  <c r="I34" i="4"/>
  <c r="J42" i="4"/>
  <c r="I36" i="4"/>
  <c r="I43" i="4"/>
  <c r="G19" i="2"/>
  <c r="I42" i="4" l="1"/>
  <c r="I9" i="4" s="1"/>
  <c r="D19" i="2"/>
  <c r="C19" i="2" s="1"/>
  <c r="B19" i="2" s="1"/>
  <c r="E20" i="2" l="1"/>
  <c r="F20" i="2"/>
  <c r="I11" i="4"/>
  <c r="I16" i="4"/>
  <c r="I14" i="4"/>
  <c r="I7" i="4"/>
  <c r="I8" i="4"/>
  <c r="I10" i="4"/>
  <c r="I18" i="4"/>
  <c r="I20" i="4"/>
  <c r="I19" i="4"/>
  <c r="I17" i="4"/>
  <c r="I12" i="4"/>
  <c r="I13" i="4"/>
  <c r="I15" i="4"/>
  <c r="B20" i="2"/>
  <c r="D20" i="2"/>
  <c r="C20" i="2"/>
  <c r="G20" i="2"/>
  <c r="I21" i="4" l="1"/>
  <c r="V6" i="3" l="1"/>
  <c r="W6" i="3" s="1"/>
  <c r="X6" i="3" s="1"/>
  <c r="H32" i="3"/>
  <c r="G32" i="3"/>
  <c r="Y6" i="3" l="1"/>
  <c r="Z6" i="3" s="1"/>
  <c r="AA6" i="3" s="1"/>
  <c r="AB6" i="3" s="1"/>
  <c r="AC6" i="3" s="1"/>
  <c r="AD6" i="3" l="1"/>
  <c r="AE6" i="3" s="1"/>
  <c r="AF6" i="3" s="1"/>
  <c r="AG6" i="3" s="1"/>
  <c r="AH6" i="3" s="1"/>
  <c r="E20" i="3"/>
  <c r="I33" i="3" s="1"/>
  <c r="AI6" i="3" l="1"/>
  <c r="AJ6" i="3" s="1"/>
  <c r="AK6" i="3" s="1"/>
  <c r="AL6" i="3" s="1"/>
  <c r="AM6" i="3" s="1"/>
  <c r="F20" i="3"/>
  <c r="J33" i="3" s="1"/>
  <c r="G20" i="3" l="1"/>
  <c r="K33" i="3" s="1"/>
  <c r="AN6" i="3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H20" i="3" l="1"/>
  <c r="L33" i="3" s="1"/>
  <c r="AO6" i="3"/>
  <c r="AP6" i="3" s="1"/>
  <c r="AQ6" i="3" s="1"/>
  <c r="AR6" i="3" s="1"/>
  <c r="AS6" i="3" l="1"/>
  <c r="AT6" i="3" s="1"/>
  <c r="AU6" i="3" s="1"/>
  <c r="AV6" i="3" s="1"/>
  <c r="AW6" i="3" s="1"/>
  <c r="I20" i="3" l="1"/>
  <c r="M33" i="3" s="1"/>
  <c r="AX6" i="3"/>
  <c r="AY6" i="3" s="1"/>
  <c r="AZ6" i="3" s="1"/>
  <c r="BA6" i="3" s="1"/>
  <c r="BB6" i="3" s="1"/>
  <c r="J20" i="3" l="1"/>
  <c r="N33" i="3" s="1"/>
  <c r="BC6" i="3"/>
  <c r="K20" i="3" s="1"/>
  <c r="O33" i="3" s="1"/>
  <c r="U4" i="3" l="1"/>
  <c r="V3" i="3"/>
  <c r="W3" i="3" s="1"/>
  <c r="X3" i="3" s="1"/>
  <c r="Y3" i="3" l="1"/>
  <c r="Z3" i="3" s="1"/>
  <c r="AA3" i="3" s="1"/>
  <c r="AB3" i="3" s="1"/>
  <c r="AC3" i="3" s="1"/>
  <c r="AD3" i="3" l="1"/>
  <c r="AE3" i="3" s="1"/>
  <c r="AF3" i="3" s="1"/>
  <c r="AG3" i="3" s="1"/>
  <c r="AH3" i="3" s="1"/>
  <c r="E19" i="3"/>
  <c r="I32" i="3" s="1"/>
  <c r="AI3" i="3" l="1"/>
  <c r="AJ3" i="3" s="1"/>
  <c r="AK3" i="3" s="1"/>
  <c r="AL3" i="3" s="1"/>
  <c r="AM3" i="3" s="1"/>
  <c r="F19" i="3"/>
  <c r="J32" i="3" s="1"/>
  <c r="AN3" i="3" l="1"/>
  <c r="AO3" i="3" s="1"/>
  <c r="AP3" i="3" s="1"/>
  <c r="AQ3" i="3" s="1"/>
  <c r="AR3" i="3" s="1"/>
  <c r="G19" i="3"/>
  <c r="K32" i="3" s="1"/>
  <c r="H19" i="3" l="1"/>
  <c r="L32" i="3" s="1"/>
  <c r="AS3" i="3"/>
  <c r="AT3" i="3" s="1"/>
  <c r="AU3" i="3" s="1"/>
  <c r="AV3" i="3" s="1"/>
  <c r="AW3" i="3" s="1"/>
  <c r="I19" i="3" l="1"/>
  <c r="M32" i="3" s="1"/>
  <c r="AX3" i="3"/>
  <c r="AY3" i="3" s="1"/>
  <c r="AZ3" i="3" s="1"/>
  <c r="BA3" i="3" s="1"/>
  <c r="BB3" i="3" s="1"/>
  <c r="BC3" i="3" l="1"/>
  <c r="K19" i="3" s="1"/>
  <c r="O32" i="3" s="1"/>
  <c r="J19" i="3"/>
  <c r="N32" i="3" s="1"/>
  <c r="AB6" i="2" l="1"/>
  <c r="AB8" i="2" s="1"/>
  <c r="AC6" i="2" l="1"/>
  <c r="AD6" i="2" l="1"/>
  <c r="AE6" i="2" l="1"/>
  <c r="AG6" i="2" l="1"/>
  <c r="AF6" i="2"/>
  <c r="AH6" i="2" l="1"/>
  <c r="AI6" i="2" l="1"/>
  <c r="AJ6" i="2" l="1"/>
  <c r="AK6" i="2" l="1"/>
  <c r="AB7" i="2" l="1"/>
  <c r="AC8" i="2" l="1"/>
  <c r="AC7" i="2"/>
  <c r="AD7" i="2" l="1"/>
  <c r="AE7" i="2" l="1"/>
  <c r="AF8" i="2" s="1"/>
  <c r="AE8" i="2" s="1"/>
  <c r="AD8" i="2" s="1"/>
  <c r="AF7" i="2" l="1"/>
  <c r="AG8" i="2" s="1"/>
  <c r="AG7" i="2" l="1"/>
  <c r="AH8" i="2" l="1"/>
  <c r="AH7" i="2"/>
  <c r="AI8" i="2" s="1"/>
  <c r="AI7" i="2" l="1"/>
  <c r="AJ8" i="2" s="1"/>
  <c r="AJ7" i="2" l="1"/>
  <c r="AK8" i="2" s="1"/>
  <c r="AK7" i="2" l="1"/>
  <c r="AL7" i="2" s="1"/>
  <c r="AM7" i="2" l="1"/>
  <c r="AN7" i="2" s="1"/>
  <c r="AO7" i="2" s="1"/>
  <c r="AP7" i="2" s="1"/>
  <c r="AQ7" i="2" s="1"/>
  <c r="AR7" i="2" l="1"/>
  <c r="AS7" i="2" s="1"/>
  <c r="AT7" i="2" s="1"/>
  <c r="AU7" i="2" s="1"/>
  <c r="AV7" i="2" s="1"/>
  <c r="AW7" i="2" l="1"/>
  <c r="AX7" i="2" s="1"/>
  <c r="AY7" i="2" s="1"/>
  <c r="AZ7" i="2" s="1"/>
  <c r="BA7" i="2" s="1"/>
  <c r="BB7" i="2" l="1"/>
  <c r="BC7" i="2" s="1"/>
  <c r="BD7" i="2" s="1"/>
  <c r="BE7" i="2" s="1"/>
  <c r="BF7" i="2" s="1"/>
  <c r="BG7" i="2" l="1"/>
  <c r="BH7" i="2" s="1"/>
  <c r="BI7" i="2" s="1"/>
  <c r="BJ7" i="2" s="1"/>
  <c r="BK7" i="2" s="1"/>
  <c r="BL7" i="2" l="1"/>
  <c r="BM7" i="2" s="1"/>
  <c r="D13" i="2" l="1"/>
  <c r="D14" i="2" s="1"/>
  <c r="D12" i="2" l="1"/>
  <c r="H18" i="2" s="1"/>
  <c r="J49" i="4"/>
  <c r="H19" i="2"/>
  <c r="H20" i="2" s="1"/>
  <c r="J22" i="4" l="1"/>
  <c r="J13" i="4"/>
  <c r="J15" i="4"/>
  <c r="J14" i="4"/>
  <c r="J18" i="4"/>
  <c r="J20" i="4"/>
  <c r="J17" i="4"/>
  <c r="J16" i="4"/>
  <c r="J11" i="4"/>
  <c r="J9" i="4"/>
  <c r="J7" i="4"/>
  <c r="J19" i="4"/>
  <c r="J8" i="4"/>
  <c r="J12" i="4"/>
  <c r="J10" i="4"/>
  <c r="J21" i="4" l="1"/>
  <c r="E13" i="2" l="1"/>
  <c r="E14" i="2" s="1"/>
  <c r="E12" i="2" l="1"/>
  <c r="I18" i="2" s="1"/>
  <c r="K49" i="4"/>
  <c r="I19" i="2"/>
  <c r="I20" i="2" s="1"/>
  <c r="K22" i="4" l="1"/>
  <c r="K11" i="4"/>
  <c r="K8" i="4"/>
  <c r="K20" i="4"/>
  <c r="K15" i="4"/>
  <c r="K13" i="4"/>
  <c r="K14" i="4"/>
  <c r="K9" i="4"/>
  <c r="K17" i="4"/>
  <c r="K12" i="4"/>
  <c r="K10" i="4"/>
  <c r="K16" i="4"/>
  <c r="K19" i="4"/>
  <c r="K7" i="4"/>
  <c r="K18" i="4"/>
  <c r="K21" i="4" l="1"/>
  <c r="F13" i="2" l="1"/>
  <c r="F14" i="2" s="1"/>
  <c r="F12" i="2"/>
  <c r="J18" i="2" s="1"/>
  <c r="G13" i="2" l="1"/>
  <c r="L49" i="4"/>
  <c r="J19" i="2"/>
  <c r="J20" i="2" s="1"/>
  <c r="L11" i="4" l="1"/>
  <c r="L15" i="4"/>
  <c r="L19" i="4"/>
  <c r="L10" i="4"/>
  <c r="L14" i="4"/>
  <c r="L9" i="4"/>
  <c r="L17" i="4"/>
  <c r="L8" i="4"/>
  <c r="L16" i="4"/>
  <c r="L18" i="4"/>
  <c r="L13" i="4"/>
  <c r="L22" i="4"/>
  <c r="L12" i="4"/>
  <c r="L20" i="4"/>
  <c r="L7" i="4"/>
  <c r="G12" i="2"/>
  <c r="K18" i="2" s="1"/>
  <c r="H13" i="2"/>
  <c r="G14" i="2"/>
  <c r="K19" i="2" l="1"/>
  <c r="K20" i="2" s="1"/>
  <c r="M49" i="4"/>
  <c r="L21" i="4"/>
  <c r="H12" i="2"/>
  <c r="L18" i="2" s="1"/>
  <c r="I13" i="2"/>
  <c r="H14" i="2"/>
  <c r="L19" i="2" l="1"/>
  <c r="L20" i="2" s="1"/>
  <c r="N49" i="4"/>
  <c r="M22" i="4"/>
  <c r="M14" i="4"/>
  <c r="M19" i="4"/>
  <c r="M13" i="4"/>
  <c r="M12" i="4"/>
  <c r="M11" i="4"/>
  <c r="M20" i="4"/>
  <c r="M17" i="4"/>
  <c r="M10" i="4"/>
  <c r="M16" i="4"/>
  <c r="M18" i="4"/>
  <c r="M8" i="4"/>
  <c r="M15" i="4"/>
  <c r="M7" i="4"/>
  <c r="M9" i="4"/>
  <c r="I12" i="2"/>
  <c r="L13" i="2"/>
  <c r="J13" i="2"/>
  <c r="I14" i="2"/>
  <c r="M21" i="4" l="1"/>
  <c r="L12" i="2"/>
  <c r="M18" i="2"/>
  <c r="N15" i="4"/>
  <c r="N19" i="4"/>
  <c r="N11" i="4"/>
  <c r="N12" i="4"/>
  <c r="N8" i="4"/>
  <c r="N16" i="4"/>
  <c r="N14" i="4"/>
  <c r="N18" i="4"/>
  <c r="N13" i="4"/>
  <c r="N10" i="4"/>
  <c r="N17" i="4"/>
  <c r="N7" i="4"/>
  <c r="N20" i="4"/>
  <c r="N9" i="4"/>
  <c r="N22" i="4"/>
  <c r="J12" i="2"/>
  <c r="N18" i="2" s="1"/>
  <c r="K13" i="2"/>
  <c r="J14" i="2"/>
  <c r="K12" i="2" l="1"/>
  <c r="O18" i="2" s="1"/>
  <c r="K14" i="2"/>
  <c r="P49" i="4"/>
  <c r="N19" i="2"/>
  <c r="N20" i="2" s="1"/>
  <c r="N21" i="4"/>
  <c r="M19" i="2"/>
  <c r="M20" i="2" s="1"/>
  <c r="O49" i="4"/>
  <c r="P11" i="4" l="1"/>
  <c r="P17" i="4"/>
  <c r="P15" i="4"/>
  <c r="P12" i="4"/>
  <c r="P9" i="4"/>
  <c r="P16" i="4"/>
  <c r="P22" i="4"/>
  <c r="P14" i="4"/>
  <c r="P19" i="4"/>
  <c r="P20" i="4"/>
  <c r="P18" i="4"/>
  <c r="P10" i="4"/>
  <c r="P13" i="4"/>
  <c r="P7" i="4"/>
  <c r="P8" i="4"/>
  <c r="O22" i="4"/>
  <c r="O10" i="4"/>
  <c r="O14" i="4"/>
  <c r="O8" i="4"/>
  <c r="O12" i="4"/>
  <c r="O15" i="4"/>
  <c r="O17" i="4"/>
  <c r="O19" i="4"/>
  <c r="O7" i="4"/>
  <c r="O20" i="4"/>
  <c r="O9" i="4"/>
  <c r="O11" i="4"/>
  <c r="O18" i="4"/>
  <c r="O13" i="4"/>
  <c r="O16" i="4"/>
  <c r="O19" i="2"/>
  <c r="O20" i="2" s="1"/>
  <c r="Q49" i="4"/>
  <c r="O21" i="4" l="1"/>
  <c r="Q20" i="4"/>
  <c r="Q19" i="4"/>
  <c r="Q8" i="4"/>
  <c r="Q10" i="4"/>
  <c r="Q15" i="4"/>
  <c r="Q13" i="4"/>
  <c r="Q17" i="4"/>
  <c r="Q22" i="4"/>
  <c r="Q9" i="4"/>
  <c r="Q16" i="4"/>
  <c r="Q12" i="4"/>
  <c r="Q14" i="4"/>
  <c r="Q11" i="4"/>
  <c r="Q18" i="4"/>
  <c r="Q7" i="4"/>
  <c r="P21" i="4"/>
  <c r="Q21" i="4" l="1"/>
</calcChain>
</file>

<file path=xl/comments1.xml><?xml version="1.0" encoding="utf-8"?>
<comments xmlns="http://schemas.openxmlformats.org/spreadsheetml/2006/main">
  <authors>
    <author>Ralph Samuelson</author>
  </authors>
  <commentList>
    <comment ref="A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N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O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P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Q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R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S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T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U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V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W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X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Y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Z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A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B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C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D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E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F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G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H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I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J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K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N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O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P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Q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R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S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T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U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V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W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X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Y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Z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A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B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C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D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E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F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G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H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J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K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</commentList>
</comments>
</file>

<file path=xl/comments2.xml><?xml version="1.0" encoding="utf-8"?>
<comments xmlns="http://schemas.openxmlformats.org/spreadsheetml/2006/main">
  <authors>
    <author>Ralph Samuelson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= Corresponding Row 28 figure below * Row 48 below / Row 42 below</t>
        </r>
      </text>
    </comment>
  </commentList>
</comments>
</file>

<file path=xl/sharedStrings.xml><?xml version="1.0" encoding="utf-8"?>
<sst xmlns="http://schemas.openxmlformats.org/spreadsheetml/2006/main" count="765" uniqueCount="190">
  <si>
    <t xml:space="preserve">from </t>
  </si>
  <si>
    <t xml:space="preserve">  TMN</t>
  </si>
  <si>
    <t>Projection</t>
  </si>
  <si>
    <t>Sex</t>
  </si>
  <si>
    <t>Total people, sex</t>
  </si>
  <si>
    <t>Year at 30 June</t>
  </si>
  <si>
    <t>Area</t>
  </si>
  <si>
    <t>Age</t>
  </si>
  <si>
    <t/>
  </si>
  <si>
    <t>Total, New Zealand by region</t>
  </si>
  <si>
    <t>Total people, age</t>
  </si>
  <si>
    <t xml:space="preserve">  15-39 years</t>
  </si>
  <si>
    <t xml:space="preserve">  40-64 years</t>
  </si>
  <si>
    <t xml:space="preserve">  65 years and over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</si>
  <si>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</si>
  <si>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</si>
  <si>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</si>
  <si>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</si>
  <si>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</si>
  <si>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</si>
  <si>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</si>
  <si>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</si>
  <si>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</si>
  <si>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</si>
  <si>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</si>
  <si>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</si>
  <si>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</si>
  <si>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</si>
  <si>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</si>
  <si>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</si>
  <si>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>GDP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</si>
  <si>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</si>
  <si>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</si>
  <si>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</si>
  <si>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</si>
  <si>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</si>
  <si>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</si>
  <si>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</si>
  <si>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</si>
  <si>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</si>
  <si>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</si>
  <si>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</si>
  <si>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</si>
  <si>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</si>
  <si>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</si>
  <si>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</si>
  <si>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</si>
  <si>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</si>
  <si>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</si>
  <si>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</si>
  <si>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</si>
  <si>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</si>
  <si>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</si>
  <si>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</si>
  <si>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</si>
  <si>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</si>
  <si>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</si>
  <si>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</si>
  <si>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</si>
  <si>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</si>
  <si>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</si>
  <si>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</si>
  <si>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</si>
  <si>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</si>
  <si>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</si>
  <si>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</si>
  <si>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</si>
  <si>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</si>
  <si>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</si>
  <si>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</si>
  <si>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</si>
  <si>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</si>
  <si>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</si>
  <si>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</si>
  <si>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</si>
  <si>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</si>
  <si>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</si>
  <si>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</si>
  <si>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</si>
  <si>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</si>
  <si>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</si>
  <si>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</si>
  <si>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</si>
  <si>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</si>
  <si>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</si>
  <si>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</si>
  <si>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</si>
  <si>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</si>
  <si>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</si>
  <si>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</si>
  <si>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</si>
  <si>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</si>
  <si>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</si>
  <si>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</si>
  <si>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</si>
  <si>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GDP Nominal (billion $)</t>
  </si>
  <si>
    <t>CPI Percentage Growth</t>
  </si>
  <si>
    <t>Hello Haobo</t>
  </si>
  <si>
    <t>The New Zealand Superannuation Fund model has a worksheet called NZS expense - History &amp; Future. In this you will find a nominal GDP track that has history back to the year ended 30 June 1997 (1996/97), Budget 2015 forecasts covering 2014/15 to 2018/19 inclusive, and then a projection out to 2059/60.</t>
  </si>
  <si>
    <t>If you need real GDP, you can get it as far as 2028/29 from the Budget 2015 Fiscal Strategy Model (in the worksheet called 2015 BEFU). You will see that this also has a nominal GDP projection and it matches that in the New Zealand Superannuation Fund model out to 2028/29. You can project out real GDP  from this year by using the nominal GDP growth and dividing it by 1.02, as by this point we assume CPI-measured inflation is 2% per year, and that is the only wedge between real and nominal GDP growth.</t>
  </si>
  <si>
    <t>Our fiscal projection models have no import and export tracks, I’m afraid.</t>
  </si>
  <si>
    <t>Regards</t>
  </si>
  <si>
    <t>Matt</t>
  </si>
  <si>
    <t>matthew.bell@treasury.govt.nz</t>
  </si>
  <si>
    <t>Tue 17/11/2015 3:54 p.m.</t>
  </si>
  <si>
    <t>by 5-Year Increments Used in Transport Outlook</t>
  </si>
  <si>
    <t>Real GDP (production measure), base = 2009/10 (billion $)</t>
  </si>
  <si>
    <t>Check - Real GDP Calculated Using Matthew Bell method</t>
  </si>
  <si>
    <t>GDP per Capita</t>
  </si>
  <si>
    <t>Index of GDP per Capita (2012/13 = 1)</t>
  </si>
  <si>
    <t>Tourism Projections</t>
  </si>
  <si>
    <t>Sum of Total Visitor Arrivals</t>
  </si>
  <si>
    <t>Calendar Year - Red=Actual, Blue=MBIE Projection, Black = MoT Projection</t>
  </si>
  <si>
    <t>Sum Total Visitor Days</t>
  </si>
  <si>
    <t>Percentage Growth - Visitor Days</t>
  </si>
  <si>
    <t>Percentage Growth - Visitor Arrivals</t>
  </si>
  <si>
    <t>Percentage Growth- Visitor Spend</t>
  </si>
  <si>
    <t>by 5-Year Increments with Three Years History Used in Transport Outlook</t>
  </si>
  <si>
    <t>Fiscal Year - Red=Actual, Blue=Stats NZ Projection</t>
  </si>
  <si>
    <t>Sum Total Visitor Spend (Million $)</t>
  </si>
  <si>
    <t xml:space="preserve">Statistics NZ Regional Population Estimates </t>
  </si>
  <si>
    <t>Dataset: Subnational population estimates (RC, AU), by age and sex, at 30 June 2006-15 (2015 boundaries)</t>
  </si>
  <si>
    <t>Total, New Zealand</t>
  </si>
  <si>
    <t xml:space="preserve">  Area outside region</t>
  </si>
  <si>
    <t xml:space="preserve">  Total, North Island regions</t>
  </si>
  <si>
    <t xml:space="preserve">  Total, South Island regions</t>
  </si>
  <si>
    <t>Total - All Regions</t>
  </si>
  <si>
    <t>Actual</t>
  </si>
  <si>
    <t>Nominal GDP - Million $</t>
  </si>
  <si>
    <t>Projected</t>
  </si>
  <si>
    <t>Real  GDP -Based on Treasury LTFM - Million 2009 $</t>
  </si>
  <si>
    <t>Check - Approx Total</t>
  </si>
  <si>
    <t>Southland</t>
  </si>
  <si>
    <t>Otago</t>
  </si>
  <si>
    <t>Canterbury</t>
  </si>
  <si>
    <t>West Coast</t>
  </si>
  <si>
    <t>TNM</t>
  </si>
  <si>
    <t>Wellington</t>
  </si>
  <si>
    <t>Manawatu</t>
  </si>
  <si>
    <t>Taranaki</t>
  </si>
  <si>
    <t>Hawke’s Bay</t>
  </si>
  <si>
    <t>Gisborne</t>
  </si>
  <si>
    <t>Bay of Plenty</t>
  </si>
  <si>
    <t>Waikato</t>
  </si>
  <si>
    <t>Auckland</t>
  </si>
  <si>
    <t>Northland</t>
  </si>
  <si>
    <t>Real GDP Projected Assuming Constant GDP/Person - Million 2009 $</t>
  </si>
  <si>
    <t>Check Total</t>
  </si>
  <si>
    <t>Real GDP - Million 2009 $</t>
  </si>
  <si>
    <t>Congestion Charging Assumptions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</si>
  <si>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</si>
  <si>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</si>
  <si>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</si>
  <si>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</si>
  <si>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</si>
  <si>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</si>
  <si>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</si>
  <si>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</si>
  <si>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</si>
  <si>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</si>
  <si>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</si>
  <si>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Assumed Change in Average Trip Length</t>
  </si>
  <si>
    <t>Dataset: Subnational population projections, by age and sex, 2013(base)-2043 update</t>
  </si>
  <si>
    <t>http://nzdotstat.stats.govt.nz/wbos/Index.aspx?DataSetCode=TABLECODE8011#</t>
  </si>
  <si>
    <t>Fiscal Year - Red=Actual, Blue=2016 HYEFU, Black = Superannuation Fund Model Projection (Note: HEYFU and Superannuation Fund Model nominal GDP are the same for 2016/17 through 2030/31)</t>
  </si>
  <si>
    <t xml:space="preserve">This workbook was copied from X:\Transport Outlook\Scenarios\base\Assumptions\Population and GDP base updated on 5 September 2018. </t>
  </si>
  <si>
    <t>data extracted on 5 September 2018 from NZ.Stat</t>
  </si>
  <si>
    <t>Extrapolated</t>
  </si>
  <si>
    <t>Total, New Zealand by region (Original)</t>
  </si>
  <si>
    <t>Adjustment Factor</t>
  </si>
  <si>
    <t>High</t>
  </si>
  <si>
    <t>2013</t>
  </si>
  <si>
    <t>2018</t>
  </si>
  <si>
    <t>2023</t>
  </si>
  <si>
    <t>2028</t>
  </si>
  <si>
    <t>2033</t>
  </si>
  <si>
    <t>2038</t>
  </si>
  <si>
    <t>2043</t>
  </si>
  <si>
    <t>data extracted on 01 May 2017 06:52 UTC (GMT) from NZ.Stat</t>
  </si>
  <si>
    <t>Dataset: National population projections, by age and sex, 2016(base)-2068</t>
  </si>
  <si>
    <t>Scenario</t>
  </si>
  <si>
    <t>97.5th percentile</t>
  </si>
  <si>
    <t>Year</t>
  </si>
  <si>
    <t>Stats NZ, All New Zealand, 2016 (base) - 2068 - 97.5%</t>
  </si>
  <si>
    <t>Assumed Extra GDP Growth Rate Per Capita:</t>
  </si>
  <si>
    <t>by Fiscal Year 1996/97-2059/60 - Base Case Do Not Use for High Growth Case!!</t>
  </si>
  <si>
    <t xml:space="preserve">Growth </t>
  </si>
  <si>
    <t>Rate</t>
  </si>
  <si>
    <t>by 5-Year Increments with Five Years History Used in Transport Outlook</t>
  </si>
  <si>
    <t>Population projections below follow the assumptions of the @home scenario: population grows at the same rate in every region, with overall growth following the Stats NZ 'high' projection.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</si>
</sst>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&quot;$&quot;#,##0"/>
    <numFmt numFmtId="166" formatCode="0.000"/>
    <numFmt numFmtId="167" formatCode="0.0000"/>
    <numFmt numFmtId="168" formatCode="#,#00\ \ \ \ "/>
  </numFmts>
  <fonts count="26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u/>
      <sz val="10"/>
      <color theme="10"/>
      <name val="Arial"/>
      <family val="2"/>
    </font>
    <font>
      <b/>
      <sz val="9"/>
      <color indexed="56"/>
      <name val="Verdana"/>
      <family val="2"/>
    </font>
    <font>
      <b/>
      <u/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 Mäo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1F497D"/>
      <name val="Calibri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8"/>
      <name val="Arial Mäori"/>
      <family val="2"/>
    </font>
  </fonts>
  <fills count="9">
    <fill>
      <patternFill patternType="none"/>
    </fill>
    <fill>
      <patternFill patternType="gray125"/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</cellStyleXfs>
  <cellXfs count="14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4" fillId="0" borderId="0" xfId="1" applyAlignment="1" applyProtection="1">
      <alignment vertical="center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right"/>
    </xf>
    <xf numFmtId="0" fontId="2" fillId="5" borderId="1" xfId="0" applyNumberFormat="1" applyFont="1" applyFill="1" applyBorder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0" fontId="1" fillId="0" borderId="0" xfId="0" applyFont="1"/>
    <xf numFmtId="0" fontId="18" fillId="6" borderId="0" xfId="0" applyFont="1" applyFill="1" applyAlignment="1" applyProtection="1">
      <alignment horizontal="right"/>
    </xf>
    <xf numFmtId="0" fontId="19" fillId="6" borderId="0" xfId="0" applyFont="1" applyFill="1" applyAlignment="1" applyProtection="1">
      <alignment horizontal="right"/>
    </xf>
    <xf numFmtId="164" fontId="0" fillId="0" borderId="0" xfId="0" applyNumberFormat="1"/>
    <xf numFmtId="0" fontId="22" fillId="0" borderId="0" xfId="0" applyFont="1"/>
    <xf numFmtId="0" fontId="4" fillId="0" borderId="0" xfId="1" applyAlignment="1" applyProtection="1"/>
    <xf numFmtId="165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/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6" borderId="0" xfId="0" applyFont="1" applyFill="1" applyAlignment="1" applyProtection="1">
      <alignment horizontal="right"/>
    </xf>
    <xf numFmtId="0" fontId="23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166" fontId="0" fillId="0" borderId="0" xfId="0" applyNumberFormat="1"/>
    <xf numFmtId="3" fontId="0" fillId="0" borderId="5" xfId="0" applyNumberFormat="1" applyBorder="1"/>
    <xf numFmtId="3" fontId="0" fillId="0" borderId="4" xfId="0" applyNumberFormat="1" applyBorder="1"/>
    <xf numFmtId="0" fontId="24" fillId="7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24" fillId="0" borderId="18" xfId="0" applyFont="1" applyBorder="1"/>
    <xf numFmtId="0" fontId="1" fillId="0" borderId="5" xfId="0" applyFont="1" applyBorder="1" applyAlignment="1">
      <alignment horizontal="center"/>
    </xf>
    <xf numFmtId="0" fontId="0" fillId="0" borderId="16" xfId="0" applyBorder="1"/>
    <xf numFmtId="3" fontId="0" fillId="0" borderId="3" xfId="0" applyNumberFormat="1" applyBorder="1"/>
    <xf numFmtId="0" fontId="24" fillId="7" borderId="19" xfId="0" applyFont="1" applyFill="1" applyBorder="1"/>
    <xf numFmtId="3" fontId="0" fillId="0" borderId="11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3" fontId="0" fillId="0" borderId="21" xfId="0" applyNumberFormat="1" applyBorder="1"/>
    <xf numFmtId="0" fontId="24" fillId="7" borderId="22" xfId="0" applyFont="1" applyFill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0" fontId="24" fillId="7" borderId="23" xfId="0" applyFon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4" fillId="7" borderId="24" xfId="0" applyFont="1" applyFill="1" applyBorder="1"/>
    <xf numFmtId="0" fontId="0" fillId="0" borderId="21" xfId="0" applyBorder="1"/>
    <xf numFmtId="0" fontId="24" fillId="7" borderId="19" xfId="0" applyFont="1" applyFill="1" applyBorder="1" applyAlignment="1">
      <alignment wrapText="1"/>
    </xf>
    <xf numFmtId="164" fontId="0" fillId="0" borderId="18" xfId="0" applyNumberFormat="1" applyBorder="1"/>
    <xf numFmtId="164" fontId="0" fillId="0" borderId="17" xfId="0" applyNumberFormat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164" fontId="0" fillId="0" borderId="15" xfId="0" applyNumberFormat="1" applyBorder="1"/>
    <xf numFmtId="164" fontId="0" fillId="0" borderId="0" xfId="0" applyNumberFormat="1" applyBorder="1"/>
    <xf numFmtId="164" fontId="0" fillId="8" borderId="0" xfId="0" applyNumberFormat="1" applyFill="1" applyBorder="1"/>
    <xf numFmtId="164" fontId="0" fillId="8" borderId="13" xfId="0" applyNumberFormat="1" applyFill="1" applyBorder="1"/>
    <xf numFmtId="164" fontId="0" fillId="0" borderId="21" xfId="0" applyNumberFormat="1" applyBorder="1"/>
    <xf numFmtId="164" fontId="0" fillId="0" borderId="11" xfId="0" applyNumberFormat="1" applyBorder="1"/>
    <xf numFmtId="164" fontId="0" fillId="8" borderId="11" xfId="0" applyNumberFormat="1" applyFill="1" applyBorder="1"/>
    <xf numFmtId="164" fontId="0" fillId="8" borderId="14" xfId="0" applyNumberFormat="1" applyFill="1" applyBorder="1"/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0" fillId="0" borderId="25" xfId="0" applyBorder="1"/>
    <xf numFmtId="0" fontId="0" fillId="0" borderId="0" xfId="0" applyFill="1" applyBorder="1"/>
    <xf numFmtId="0" fontId="0" fillId="7" borderId="23" xfId="0" applyFill="1" applyBorder="1"/>
    <xf numFmtId="0" fontId="0" fillId="7" borderId="0" xfId="0" applyFill="1" applyBorder="1"/>
    <xf numFmtId="167" fontId="0" fillId="0" borderId="0" xfId="0" applyNumberFormat="1"/>
    <xf numFmtId="1" fontId="2" fillId="0" borderId="1" xfId="0" applyNumberFormat="1" applyFont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168" fontId="25" fillId="0" borderId="0" xfId="9" applyNumberFormat="1" applyFont="1" applyAlignment="1"/>
    <xf numFmtId="0" fontId="0" fillId="0" borderId="0" xfId="0" applyFill="1"/>
    <xf numFmtId="0" fontId="3" fillId="0" borderId="1" xfId="2" applyFont="1" applyBorder="1" applyAlignment="1">
      <alignment horizontal="left" wrapText="1"/>
    </xf>
    <xf numFmtId="0" fontId="15" fillId="0" borderId="0" xfId="2"/>
    <xf numFmtId="0" fontId="8" fillId="2" borderId="7" xfId="2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11" fillId="3" borderId="1" xfId="2" applyFont="1" applyFill="1" applyBorder="1" applyAlignment="1">
      <alignment wrapText="1"/>
    </xf>
    <xf numFmtId="0" fontId="12" fillId="4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4" fillId="3" borderId="1" xfId="2" applyFont="1" applyFill="1" applyBorder="1" applyAlignment="1">
      <alignment vertical="top" wrapText="1"/>
    </xf>
    <xf numFmtId="0" fontId="2" fillId="0" borderId="1" xfId="2" applyNumberFormat="1" applyFont="1" applyBorder="1" applyAlignment="1">
      <alignment horizontal="right"/>
    </xf>
    <xf numFmtId="0" fontId="2" fillId="0" borderId="1" xfId="2" applyNumberFormat="1" applyFont="1" applyFill="1" applyBorder="1" applyAlignment="1">
      <alignment horizontal="right"/>
    </xf>
    <xf numFmtId="10" fontId="0" fillId="0" borderId="0" xfId="0" applyNumberFormat="1"/>
    <xf numFmtId="0" fontId="1" fillId="8" borderId="0" xfId="0" applyFont="1" applyFill="1"/>
    <xf numFmtId="0" fontId="18" fillId="8" borderId="0" xfId="0" applyFont="1" applyFill="1" applyAlignment="1" applyProtection="1">
      <alignment horizontal="right"/>
    </xf>
    <xf numFmtId="0" fontId="23" fillId="8" borderId="0" xfId="0" applyFont="1" applyFill="1" applyAlignment="1" applyProtection="1">
      <alignment horizontal="right"/>
    </xf>
    <xf numFmtId="0" fontId="19" fillId="8" borderId="0" xfId="0" applyFont="1" applyFill="1" applyAlignment="1" applyProtection="1">
      <alignment horizontal="right"/>
    </xf>
    <xf numFmtId="0" fontId="0" fillId="8" borderId="0" xfId="0" applyFill="1"/>
    <xf numFmtId="164" fontId="0" fillId="8" borderId="0" xfId="0" applyNumberFormat="1" applyFill="1"/>
    <xf numFmtId="166" fontId="0" fillId="8" borderId="0" xfId="0" applyNumberFormat="1" applyFill="1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center" vertical="top" wrapText="1"/>
    </xf>
    <xf numFmtId="0" fontId="7" fillId="2" borderId="6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top"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6" xfId="2" applyFont="1" applyFill="1" applyBorder="1" applyAlignment="1">
      <alignment horizontal="center" vertical="top" wrapText="1"/>
    </xf>
    <xf numFmtId="0" fontId="9" fillId="2" borderId="7" xfId="2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left" wrapText="1"/>
    </xf>
    <xf numFmtId="0" fontId="0" fillId="0" borderId="27" xfId="0" applyBorder="1" applyAlignment="1"/>
    <xf numFmtId="0" fontId="14" fillId="3" borderId="8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11" xfId="0" applyBorder="1" applyAlignment="1"/>
    <xf numFmtId="0" fontId="6" fillId="2" borderId="2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wrapText="1"/>
    </xf>
  </cellXfs>
  <cellStyles count="11">
    <cellStyle name="Hyperlink" xfId="1" builtinId="8"/>
    <cellStyle name="Normal" xfId="0" builtinId="0"/>
    <cellStyle name="Normal 10" xfId="2"/>
    <cellStyle name="Normal 10 2" xfId="3"/>
    <cellStyle name="Normal 13" xfId="4"/>
    <cellStyle name="Normal 19" xfId="5"/>
    <cellStyle name="Normal 2" xfId="6"/>
    <cellStyle name="Normal 2 2" xfId="7"/>
    <cellStyle name="Normal 6" xfId="8"/>
    <cellStyle name="Normal 7" xfId="9"/>
    <cellStyle name="Normal 7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ort%20Outlook\Scenarios\base%20case\Model%20Results\VKT%20and%20Vehicle%20Numbers%20Model%20base%2020160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nzsf-model-v3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Base%20Case%20Assumptions/fsm-befu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fsm-befu18_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Population%20and%20GDP%20Updated%20Version%202%20Bas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Regional%20GDP%20201811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ersion%202%20Models/Base/tourism-forecasts-2018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VehicleTypes"/>
      <sheetName val="All Light Vehicles"/>
      <sheetName val="Car+SUV"/>
      <sheetName val="Van+Ute "/>
      <sheetName val="Heavy Truck"/>
      <sheetName val="Heavy Bus"/>
      <sheetName val="Motorcycle"/>
      <sheetName val="Original 2012-13 Data"/>
      <sheetName val="Scaled 2012-13 Data"/>
      <sheetName val="Original 2013-14 Data"/>
      <sheetName val="Scaled 2013-14 Data"/>
      <sheetName val="Original 2014-15 Data"/>
      <sheetName val="Scaled 2014-15 Data"/>
      <sheetName val="Light Vehicle Supporting Data"/>
      <sheetName val="Vehicle Share Diversion Support"/>
      <sheetName val="Taxi-Vehicle Share Supporting D"/>
      <sheetName val="Heavy Truck Supporting Data"/>
      <sheetName val="Heavy Bus Supporting Data"/>
      <sheetName val="Motorcycle Sup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5">
          <cell r="D25">
            <v>0.5</v>
          </cell>
        </row>
        <row r="26">
          <cell r="D26">
            <v>0.3</v>
          </cell>
        </row>
        <row r="27">
          <cell r="D27">
            <v>0.2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NZS expense - History &amp; Future"/>
      <sheetName val="History of NZS Fund"/>
      <sheetName val="Input"/>
      <sheetName val="Model"/>
      <sheetName val="Contribution Rate"/>
      <sheetName val="Capital Contribution"/>
      <sheetName val="Fund Balance"/>
      <sheetName val="NZS to GDP"/>
      <sheetName val="Defaults"/>
    </sheetNames>
    <sheetDataSet>
      <sheetData sheetId="0"/>
      <sheetData sheetId="1">
        <row r="8">
          <cell r="B8">
            <v>102.197</v>
          </cell>
          <cell r="C8">
            <v>104.86799999999999</v>
          </cell>
          <cell r="D8">
            <v>108.258</v>
          </cell>
          <cell r="E8">
            <v>114.72499999999999</v>
          </cell>
          <cell r="F8">
            <v>122.229</v>
          </cell>
          <cell r="G8">
            <v>129.99</v>
          </cell>
          <cell r="H8">
            <v>137.17699999999999</v>
          </cell>
          <cell r="I8">
            <v>147.589</v>
          </cell>
          <cell r="J8">
            <v>156.78800000000001</v>
          </cell>
          <cell r="K8">
            <v>164.55699999999999</v>
          </cell>
          <cell r="L8">
            <v>175.45699999999999</v>
          </cell>
          <cell r="M8">
            <v>189.011</v>
          </cell>
          <cell r="N8">
            <v>189.505</v>
          </cell>
          <cell r="O8">
            <v>196.727</v>
          </cell>
          <cell r="P8">
            <v>205.804</v>
          </cell>
          <cell r="Q8">
            <v>215.12200000000001</v>
          </cell>
          <cell r="R8">
            <v>218.75700000000001</v>
          </cell>
          <cell r="S8">
            <v>236.65</v>
          </cell>
          <cell r="T8">
            <v>245.01900000000001</v>
          </cell>
          <cell r="U8">
            <v>257.73599999999999</v>
          </cell>
          <cell r="V8">
            <v>274.22000000000003</v>
          </cell>
          <cell r="W8">
            <v>291.02</v>
          </cell>
          <cell r="X8">
            <v>304.59100000000001</v>
          </cell>
          <cell r="Y8">
            <v>319.971</v>
          </cell>
          <cell r="Z8">
            <v>334.721</v>
          </cell>
          <cell r="AA8">
            <v>349.79199999999997</v>
          </cell>
          <cell r="AB8">
            <v>366.19631294176963</v>
          </cell>
          <cell r="AC8">
            <v>382.89337570689736</v>
          </cell>
          <cell r="AD8">
            <v>399.95445718269985</v>
          </cell>
          <cell r="AE8">
            <v>417.45240350412911</v>
          </cell>
          <cell r="AF8">
            <v>435.54454533088091</v>
          </cell>
          <cell r="AG8">
            <v>454.25970400138334</v>
          </cell>
          <cell r="AH8">
            <v>473.56567695955698</v>
          </cell>
          <cell r="AI8">
            <v>493.51996287459787</v>
          </cell>
          <cell r="AJ8">
            <v>514.14071972905776</v>
          </cell>
          <cell r="AK8">
            <v>535.49028286123246</v>
          </cell>
          <cell r="AL8">
            <v>557.65208257673419</v>
          </cell>
          <cell r="AM8">
            <v>580.64931014726028</v>
          </cell>
          <cell r="AN8">
            <v>604.60828475144592</v>
          </cell>
          <cell r="AO8">
            <v>629.47689188302115</v>
          </cell>
          <cell r="AP8">
            <v>655.39572092354206</v>
          </cell>
          <cell r="AQ8">
            <v>682.38159324358776</v>
          </cell>
          <cell r="AR8">
            <v>710.46268204617661</v>
          </cell>
          <cell r="AS8">
            <v>739.73606692535702</v>
          </cell>
          <cell r="AT8">
            <v>770.22912981889851</v>
          </cell>
          <cell r="AU8">
            <v>801.92845731171724</v>
          </cell>
          <cell r="AV8">
            <v>834.93931741223162</v>
          </cell>
          <cell r="AW8">
            <v>869.15935114622118</v>
          </cell>
          <cell r="AX8">
            <v>904.65321697668548</v>
          </cell>
          <cell r="AY8">
            <v>941.48168929237079</v>
          </cell>
          <cell r="AZ8">
            <v>979.5590826344519</v>
          </cell>
          <cell r="BA8">
            <v>1018.8160790127924</v>
          </cell>
          <cell r="BB8">
            <v>1059.346134307742</v>
          </cell>
          <cell r="BC8">
            <v>1101.0529077514491</v>
          </cell>
          <cell r="BD8">
            <v>1143.9915448772517</v>
          </cell>
          <cell r="BE8">
            <v>1188.0640536846581</v>
          </cell>
          <cell r="BF8">
            <v>1233.2675441899694</v>
          </cell>
          <cell r="BG8">
            <v>1279.7162667681171</v>
          </cell>
          <cell r="BH8">
            <v>1327.3592683128736</v>
          </cell>
          <cell r="BI8">
            <v>1376.3163459801078</v>
          </cell>
          <cell r="BJ8">
            <v>1426.5423353367989</v>
          </cell>
          <cell r="BK8">
            <v>1478.2584054231261</v>
          </cell>
          <cell r="BL8">
            <v>1531.5487413901737</v>
          </cell>
          <cell r="BM8">
            <v>1586.5465968804588</v>
          </cell>
        </row>
      </sheetData>
      <sheetData sheetId="2"/>
      <sheetData sheetId="3"/>
      <sheetData sheetId="4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 to Model"/>
      <sheetName val="Input Sources"/>
      <sheetName val="Popn"/>
      <sheetName val="LF"/>
      <sheetName val="Tracks"/>
      <sheetName val="Economic Forecasts"/>
      <sheetName val="Fiscal Forecasts"/>
      <sheetName val="NZS Fund Adjuster"/>
      <sheetName val="Fiscal Forecast Adjuster"/>
      <sheetName val="Choices"/>
      <sheetName val="2016 Budget"/>
      <sheetName val="Option"/>
      <sheetName val="fsm-befu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G9">
            <v>197.96</v>
          </cell>
          <cell r="H9">
            <v>194.25700000000001</v>
          </cell>
          <cell r="I9">
            <v>195.36699999999999</v>
          </cell>
          <cell r="J9">
            <v>197.46700000000001</v>
          </cell>
          <cell r="K9">
            <v>203.041</v>
          </cell>
          <cell r="L9">
            <v>207.709</v>
          </cell>
          <cell r="M9">
            <v>214.01</v>
          </cell>
        </row>
        <row r="30">
          <cell r="G30">
            <v>4.0196078431372628E-2</v>
          </cell>
          <cell r="H30">
            <v>1.8850141376060225E-2</v>
          </cell>
          <cell r="I30">
            <v>1.6651248843663202E-2</v>
          </cell>
          <cell r="J30">
            <v>5.277525022747942E-2</v>
          </cell>
          <cell r="K30">
            <v>9.5073465859982775E-3</v>
          </cell>
          <cell r="L30">
            <v>6.8493150684931781E-3</v>
          </cell>
          <cell r="M30">
            <v>1.6156462585034115E-2</v>
          </cell>
          <cell r="N30">
            <v>4.1841004184099972E-3</v>
          </cell>
        </row>
      </sheetData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"/>
      <sheetName val="Sources"/>
      <sheetName val="Population"/>
      <sheetName val="Labour Force"/>
      <sheetName val="Exogenous"/>
      <sheetName val="NZS Fund Adjuster"/>
      <sheetName val="Fiscal Forecast Adjuster"/>
      <sheetName val="Fiscal Outturns"/>
      <sheetName val="Economic Forecasts"/>
      <sheetName val="Fiscal Forecasts"/>
      <sheetName val="Assumptions"/>
      <sheetName val="2018 BEFU FSM"/>
      <sheetName val="O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>
            <v>221.56800000000001</v>
          </cell>
          <cell r="E11">
            <v>229.935</v>
          </cell>
          <cell r="F11">
            <v>237.63200000000001</v>
          </cell>
          <cell r="G11">
            <v>244.17400000000001</v>
          </cell>
          <cell r="H11">
            <v>252.261</v>
          </cell>
          <cell r="I11">
            <v>260.72199999999998</v>
          </cell>
          <cell r="J11">
            <v>267.89</v>
          </cell>
          <cell r="K11">
            <v>274.57</v>
          </cell>
          <cell r="L11">
            <v>281.81039366258022</v>
          </cell>
          <cell r="M11">
            <v>288.88215848674201</v>
          </cell>
          <cell r="N11">
            <v>295.83750888725513</v>
          </cell>
          <cell r="O11">
            <v>302.72583788954995</v>
          </cell>
          <cell r="P11">
            <v>309.6527429299619</v>
          </cell>
          <cell r="Q11">
            <v>316.62586852709387</v>
          </cell>
          <cell r="R11">
            <v>323.61021863587126</v>
          </cell>
          <cell r="S11">
            <v>330.63327701282867</v>
          </cell>
          <cell r="T11">
            <v>337.69425042179626</v>
          </cell>
          <cell r="U11">
            <v>344.82050844870423</v>
          </cell>
        </row>
        <row r="30">
          <cell r="E30">
            <v>4.0858018386107364E-3</v>
          </cell>
          <cell r="F30">
            <v>1.7293997965412089E-2</v>
          </cell>
          <cell r="G30">
            <v>1.4000000000000012E-2</v>
          </cell>
          <cell r="H30">
            <v>1.4792899408283988E-2</v>
          </cell>
          <cell r="I30">
            <v>1.7492711370262315E-2</v>
          </cell>
          <cell r="J30">
            <v>2.005730659025784E-2</v>
          </cell>
          <cell r="K30">
            <v>1.9662921348314599E-2</v>
          </cell>
          <cell r="L30">
            <v>2.0000000000000018E-2</v>
          </cell>
          <cell r="M30">
            <v>2.0000000000000018E-2</v>
          </cell>
          <cell r="N30">
            <v>2.0000000000000018E-2</v>
          </cell>
          <cell r="O30">
            <v>2.0000000000000018E-2</v>
          </cell>
          <cell r="P30">
            <v>2.0000000000000018E-2</v>
          </cell>
          <cell r="Q30">
            <v>2.0000000000000018E-2</v>
          </cell>
          <cell r="R30">
            <v>2.0000000000000018E-2</v>
          </cell>
          <cell r="S30">
            <v>2.0000000000000018E-2</v>
          </cell>
          <cell r="T30">
            <v>2.0000000000000018E-2</v>
          </cell>
          <cell r="U30">
            <v>2.0000000000000018E-2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/>
      <sheetData sheetId="2">
        <row r="13">
          <cell r="C13">
            <v>50201.278809186042</v>
          </cell>
          <cell r="D13">
            <v>54643.009648959764</v>
          </cell>
          <cell r="E13">
            <v>58753.014144679793</v>
          </cell>
          <cell r="F13">
            <v>62929.04411468139</v>
          </cell>
          <cell r="G13">
            <v>67631.990829158691</v>
          </cell>
          <cell r="H13">
            <v>73011.193398354793</v>
          </cell>
          <cell r="I13">
            <v>78847.921907538504</v>
          </cell>
          <cell r="J13">
            <v>84714.057787474507</v>
          </cell>
          <cell r="K13">
            <v>90291.493210769433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</sheetNames>
    <sheetDataSet>
      <sheetData sheetId="0"/>
      <sheetData sheetId="1">
        <row r="8">
          <cell r="P8">
            <v>5337</v>
          </cell>
          <cell r="Q8">
            <v>5833</v>
          </cell>
          <cell r="R8">
            <v>5993</v>
          </cell>
          <cell r="S8">
            <v>6459</v>
          </cell>
          <cell r="T8">
            <v>6987</v>
          </cell>
        </row>
        <row r="9">
          <cell r="P9">
            <v>77820</v>
          </cell>
          <cell r="Q9">
            <v>82145</v>
          </cell>
          <cell r="R9">
            <v>88418</v>
          </cell>
          <cell r="S9">
            <v>95323</v>
          </cell>
          <cell r="T9">
            <v>101370</v>
          </cell>
        </row>
        <row r="10">
          <cell r="P10">
            <v>18150</v>
          </cell>
          <cell r="Q10">
            <v>20215</v>
          </cell>
          <cell r="R10">
            <v>20226</v>
          </cell>
          <cell r="S10">
            <v>21053</v>
          </cell>
          <cell r="T10">
            <v>22781</v>
          </cell>
        </row>
        <row r="11">
          <cell r="P11">
            <v>11415</v>
          </cell>
          <cell r="Q11">
            <v>11934</v>
          </cell>
          <cell r="R11">
            <v>12174</v>
          </cell>
          <cell r="S11">
            <v>13179</v>
          </cell>
          <cell r="T11">
            <v>14370</v>
          </cell>
        </row>
        <row r="12">
          <cell r="P12">
            <v>1578</v>
          </cell>
          <cell r="Q12">
            <v>1637</v>
          </cell>
          <cell r="R12">
            <v>1706</v>
          </cell>
          <cell r="S12">
            <v>1830</v>
          </cell>
          <cell r="T12">
            <v>1923</v>
          </cell>
        </row>
        <row r="13">
          <cell r="P13">
            <v>6252</v>
          </cell>
          <cell r="Q13">
            <v>6603</v>
          </cell>
          <cell r="R13">
            <v>6715</v>
          </cell>
          <cell r="S13">
            <v>7095</v>
          </cell>
          <cell r="T13">
            <v>7437</v>
          </cell>
        </row>
        <row r="14">
          <cell r="P14">
            <v>8715</v>
          </cell>
          <cell r="Q14">
            <v>9218</v>
          </cell>
          <cell r="R14">
            <v>9042</v>
          </cell>
          <cell r="S14">
            <v>7921</v>
          </cell>
          <cell r="T14">
            <v>8319</v>
          </cell>
        </row>
        <row r="15">
          <cell r="P15">
            <v>8659</v>
          </cell>
          <cell r="Q15">
            <v>9204</v>
          </cell>
          <cell r="R15">
            <v>9339</v>
          </cell>
          <cell r="S15">
            <v>9675</v>
          </cell>
          <cell r="T15">
            <v>10249</v>
          </cell>
        </row>
        <row r="16">
          <cell r="P16">
            <v>30096</v>
          </cell>
          <cell r="Q16">
            <v>31416</v>
          </cell>
          <cell r="R16">
            <v>32754</v>
          </cell>
          <cell r="S16">
            <v>34027</v>
          </cell>
          <cell r="T16">
            <v>35603</v>
          </cell>
        </row>
        <row r="19">
          <cell r="P19">
            <v>3884</v>
          </cell>
          <cell r="Q19">
            <v>4181</v>
          </cell>
          <cell r="R19">
            <v>4311</v>
          </cell>
          <cell r="S19">
            <v>4508</v>
          </cell>
          <cell r="T19">
            <v>4742</v>
          </cell>
        </row>
        <row r="20">
          <cell r="P20">
            <v>2184</v>
          </cell>
          <cell r="Q20">
            <v>2427</v>
          </cell>
          <cell r="R20">
            <v>2544</v>
          </cell>
          <cell r="S20">
            <v>2659</v>
          </cell>
          <cell r="T20">
            <v>2818</v>
          </cell>
        </row>
        <row r="21">
          <cell r="P21">
            <v>1585</v>
          </cell>
          <cell r="Q21">
            <v>1691</v>
          </cell>
          <cell r="R21">
            <v>1607</v>
          </cell>
          <cell r="S21">
            <v>1545</v>
          </cell>
          <cell r="T21">
            <v>1655</v>
          </cell>
        </row>
        <row r="22">
          <cell r="P22">
            <v>27664</v>
          </cell>
          <cell r="Q22">
            <v>30644</v>
          </cell>
          <cell r="R22">
            <v>31946</v>
          </cell>
          <cell r="S22">
            <v>33228</v>
          </cell>
          <cell r="T22">
            <v>34933</v>
          </cell>
        </row>
        <row r="23">
          <cell r="P23">
            <v>9294</v>
          </cell>
          <cell r="Q23">
            <v>9993</v>
          </cell>
          <cell r="R23">
            <v>10226</v>
          </cell>
          <cell r="S23">
            <v>10930</v>
          </cell>
          <cell r="T23">
            <v>11701</v>
          </cell>
        </row>
        <row r="24">
          <cell r="P24">
            <v>4839</v>
          </cell>
          <cell r="Q24">
            <v>5504</v>
          </cell>
          <cell r="R24">
            <v>5238</v>
          </cell>
          <cell r="S24">
            <v>5272</v>
          </cell>
          <cell r="T24">
            <v>5686</v>
          </cell>
        </row>
        <row r="27">
          <cell r="P27">
            <v>217472</v>
          </cell>
          <cell r="Q27">
            <v>232646</v>
          </cell>
          <cell r="R27">
            <v>242237</v>
          </cell>
          <cell r="S27">
            <v>254703</v>
          </cell>
          <cell r="T27">
            <v>270576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</sheetNames>
    <sheetDataSet>
      <sheetData sheetId="0">
        <row r="5">
          <cell r="F5">
            <v>6952055588</v>
          </cell>
          <cell r="G5">
            <v>2382950</v>
          </cell>
          <cell r="H5">
            <v>47542266</v>
          </cell>
        </row>
        <row r="6">
          <cell r="F6">
            <v>7194319184</v>
          </cell>
          <cell r="G6">
            <v>2421556</v>
          </cell>
          <cell r="H6">
            <v>49382806</v>
          </cell>
        </row>
        <row r="7">
          <cell r="F7">
            <v>7608454182</v>
          </cell>
          <cell r="G7">
            <v>2465677</v>
          </cell>
          <cell r="H7">
            <v>49867300</v>
          </cell>
        </row>
        <row r="8">
          <cell r="F8">
            <v>7417108002</v>
          </cell>
          <cell r="G8">
            <v>2458505</v>
          </cell>
          <cell r="H8">
            <v>51407702</v>
          </cell>
        </row>
        <row r="9">
          <cell r="F9">
            <v>7242404697</v>
          </cell>
          <cell r="G9">
            <v>2458380</v>
          </cell>
          <cell r="H9">
            <v>50405432</v>
          </cell>
        </row>
        <row r="10">
          <cell r="F10">
            <v>6556082176</v>
          </cell>
          <cell r="G10">
            <v>2525047</v>
          </cell>
          <cell r="H10">
            <v>50773092</v>
          </cell>
        </row>
        <row r="11">
          <cell r="F11">
            <v>6780328971</v>
          </cell>
          <cell r="G11">
            <v>2601447</v>
          </cell>
          <cell r="H11">
            <v>51814500</v>
          </cell>
        </row>
        <row r="12">
          <cell r="F12">
            <v>6342136162</v>
          </cell>
          <cell r="G12">
            <v>2564619</v>
          </cell>
          <cell r="H12">
            <v>48926311</v>
          </cell>
        </row>
        <row r="13">
          <cell r="F13">
            <v>6579562172</v>
          </cell>
          <cell r="G13">
            <v>2717698</v>
          </cell>
          <cell r="H13">
            <v>52180718</v>
          </cell>
        </row>
        <row r="14">
          <cell r="F14">
            <v>7388171620</v>
          </cell>
          <cell r="G14">
            <v>2857400</v>
          </cell>
          <cell r="H14">
            <v>56554640</v>
          </cell>
        </row>
        <row r="15">
          <cell r="F15">
            <v>9697544064</v>
          </cell>
          <cell r="G15">
            <v>3131930</v>
          </cell>
          <cell r="H15">
            <v>61158618</v>
          </cell>
        </row>
        <row r="16">
          <cell r="F16">
            <v>10085816489</v>
          </cell>
          <cell r="G16">
            <v>3499938</v>
          </cell>
          <cell r="H16">
            <v>66716870</v>
          </cell>
        </row>
        <row r="17">
          <cell r="F17">
            <v>10563014075</v>
          </cell>
          <cell r="G17">
            <v>3733703</v>
          </cell>
          <cell r="H17">
            <v>68924137</v>
          </cell>
        </row>
        <row r="18">
          <cell r="F18">
            <v>11029931379</v>
          </cell>
          <cell r="G18">
            <v>3915847</v>
          </cell>
          <cell r="H18">
            <v>73000469</v>
          </cell>
        </row>
        <row r="19">
          <cell r="F19">
            <v>11728706812</v>
          </cell>
          <cell r="G19">
            <v>4128322</v>
          </cell>
          <cell r="H19">
            <v>77160559</v>
          </cell>
        </row>
        <row r="20">
          <cell r="F20">
            <v>12333601270</v>
          </cell>
          <cell r="G20">
            <v>4329030</v>
          </cell>
          <cell r="H20">
            <v>81050462</v>
          </cell>
        </row>
        <row r="21">
          <cell r="F21">
            <v>12955683617</v>
          </cell>
          <cell r="G21">
            <v>4527433</v>
          </cell>
          <cell r="H21">
            <v>84847129</v>
          </cell>
        </row>
        <row r="22">
          <cell r="F22">
            <v>13558883554</v>
          </cell>
          <cell r="G22">
            <v>4726060</v>
          </cell>
          <cell r="H22">
            <v>88789008</v>
          </cell>
        </row>
        <row r="23">
          <cell r="F23">
            <v>14163901382</v>
          </cell>
          <cell r="G23">
            <v>4926224</v>
          </cell>
          <cell r="H23">
            <v>92749017</v>
          </cell>
        </row>
        <row r="24">
          <cell r="F24">
            <v>14760535045</v>
          </cell>
          <cell r="G24">
            <v>5120184</v>
          </cell>
          <cell r="H24">
            <v>96726264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13" Type="http://schemas.openxmlformats.org/officeDocument/2006/relationships/hyperlink" Target="http://nzdotstat.stats.govt.nz/OECDStat_Metadata/ShowMetadata.ashx?Dataset=TABLECODE7542&amp;Coords=%5bSCENARIO%5d&amp;ShowOnWeb=true&amp;Lang=en" TargetMode="External"/><Relationship Id="rId3" Type="http://schemas.openxmlformats.org/officeDocument/2006/relationships/hyperlink" Target="http://nzdotstat.stats.govt.nz/OECDStat_Metadata/ShowMetadata.ashx?Dataset=TABLECODE7501&amp;Coords=%5bAREA%5d&amp;ShowOnWeb=true&amp;Lang=en" TargetMode="External"/><Relationship Id="rId7" Type="http://schemas.openxmlformats.org/officeDocument/2006/relationships/hyperlink" Target="http://nzdotstat.stats.govt.nz/OECDStat_Metadata/ShowMetadata.ashx?Dataset=TABLECODE7545&amp;Coords=%5bPROJECTION%5d.%5bHIGH%5d&amp;ShowOnWeb=true&amp;Lang=en" TargetMode="External"/><Relationship Id="rId12" Type="http://schemas.openxmlformats.org/officeDocument/2006/relationships/hyperlink" Target="http://nzdotstat.stats.govt.nz/OECDStat_Metadata/ShowMetadata.ashx?Dataset=TABLECODE7542&amp;ShowOnWeb=true&amp;Lang=en" TargetMode="External"/><Relationship Id="rId2" Type="http://schemas.openxmlformats.org/officeDocument/2006/relationships/hyperlink" Target="http://nzdotstat.stats.govt.nz/OECDStat_Metadata/ShowMetadata.ashx?Dataset=TABLECODE7501&amp;ShowOnWeb=true&amp;Lang=en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nzdotstat.stats.govt.nz/OECDStat_Metadata/ShowMetadata.ashx?Dataset=TABLECODE7517&amp;ShowOnWeb=true&amp;Lang=en" TargetMode="External"/><Relationship Id="rId6" Type="http://schemas.openxmlformats.org/officeDocument/2006/relationships/hyperlink" Target="http://nzdotstat.stats.govt.nz/OECDStat_Metadata/ShowMetadata.ashx?Dataset=TABLECODE7545&amp;Coords=%5bPROJECTION%5d&amp;ShowOnWeb=true&amp;Lang=en" TargetMode="External"/><Relationship Id="rId11" Type="http://schemas.openxmlformats.org/officeDocument/2006/relationships/hyperlink" Target="http://nzdotstat.stats.govt.nz/wbos" TargetMode="External"/><Relationship Id="rId5" Type="http://schemas.openxmlformats.org/officeDocument/2006/relationships/hyperlink" Target="http://nzdotstat.stats.govt.nz/wbos" TargetMode="External"/><Relationship Id="rId15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10" Type="http://schemas.openxmlformats.org/officeDocument/2006/relationships/hyperlink" Target="http://nzdotstat.stats.govt.nz/OECDStat_Metadata/ShowMetadata.ashx?Dataset=TABLECODE7545&amp;Coords=%5bAREA%5d.%5bNZRC%5d&amp;ShowOnWeb=true&amp;Lang=en" TargetMode="External"/><Relationship Id="rId4" Type="http://schemas.openxmlformats.org/officeDocument/2006/relationships/hyperlink" Target="http://nzdotstat.stats.govt.nz/OECDStat_Metadata/ShowMetadata.ashx?Dataset=TABLECODE7545&amp;ShowOnWeb=true&amp;Lang=en" TargetMode="External"/><Relationship Id="rId9" Type="http://schemas.openxmlformats.org/officeDocument/2006/relationships/hyperlink" Target="http://nzdotstat.stats.govt.nz/OECDStat_Metadata/ShowMetadata.ashx?Dataset=TABLECODE7545&amp;Coords=%5bAREA%5d&amp;ShowOnWeb=true&amp;Lang=en" TargetMode="External"/><Relationship Id="rId14" Type="http://schemas.openxmlformats.org/officeDocument/2006/relationships/hyperlink" Target="http://nzdotstat.stats.govt.nz/OECDStat_Metadata/ShowMetadata.ashx?Dataset=TABLECODE7542&amp;Coords=%5bSCENARIO%5d.%5bP975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tthew.bell@treasury.govt.nz" TargetMode="External"/><Relationship Id="rId2" Type="http://schemas.openxmlformats.org/officeDocument/2006/relationships/hyperlink" Target="http://www.treasury.govt.nz/government/fiscalstrategy/model" TargetMode="External"/><Relationship Id="rId1" Type="http://schemas.openxmlformats.org/officeDocument/2006/relationships/hyperlink" Target="http://www.treasury.govt.nz/government/assets/nzsf/contributionratemode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E7" sqref="E7"/>
    </sheetView>
  </sheetViews>
  <sheetFormatPr defaultRowHeight="12.75"/>
  <sheetData>
    <row r="3" spans="1:1">
      <c r="A3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55"/>
  <sheetViews>
    <sheetView tabSelected="1" workbookViewId="0">
      <selection activeCell="A3" sqref="A3"/>
    </sheetView>
  </sheetViews>
  <sheetFormatPr defaultRowHeight="12.75"/>
  <cols>
    <col min="1" max="2" width="27.42578125" customWidth="1"/>
    <col min="3" max="3" width="2.42578125" customWidth="1"/>
  </cols>
  <sheetData>
    <row r="1" spans="1:13">
      <c r="A1" s="1"/>
      <c r="B1" s="1"/>
    </row>
    <row r="2" spans="1:13" ht="117.75" customHeight="1" thickBot="1">
      <c r="A2" s="148" t="s">
        <v>189</v>
      </c>
      <c r="D2" s="138" t="s">
        <v>118</v>
      </c>
      <c r="E2" s="138"/>
      <c r="F2" s="138"/>
      <c r="G2" s="138"/>
      <c r="H2" s="138"/>
      <c r="I2" s="138"/>
      <c r="J2" s="138"/>
      <c r="K2" s="3"/>
      <c r="L2" s="3"/>
      <c r="M2" s="3"/>
    </row>
    <row r="3" spans="1:13" ht="14.25" thickTop="1" thickBot="1">
      <c r="A3" s="5"/>
      <c r="D3" s="32" t="s">
        <v>47</v>
      </c>
      <c r="E3" s="31" t="s">
        <v>52</v>
      </c>
      <c r="F3" s="31" t="s">
        <v>57</v>
      </c>
      <c r="G3" s="31" t="s">
        <v>62</v>
      </c>
      <c r="H3" s="31" t="s">
        <v>67</v>
      </c>
      <c r="I3" s="31" t="s">
        <v>72</v>
      </c>
      <c r="J3" s="31" t="s">
        <v>77</v>
      </c>
      <c r="K3" s="31" t="s">
        <v>82</v>
      </c>
      <c r="L3" s="31" t="s">
        <v>87</v>
      </c>
      <c r="M3" s="33" t="s">
        <v>92</v>
      </c>
    </row>
    <row r="4" spans="1:13" ht="13.5" thickTop="1">
      <c r="A4" s="6" t="str">
        <f>A52</f>
        <v xml:space="preserve">  Northland region</v>
      </c>
      <c r="D4" s="3">
        <f t="shared" ref="D4" si="0">D52</f>
        <v>164700</v>
      </c>
      <c r="E4" s="3">
        <f t="shared" ref="E4:F4" si="1">E52*E21</f>
        <v>179700</v>
      </c>
      <c r="F4" s="3">
        <f t="shared" si="1"/>
        <v>190800</v>
      </c>
      <c r="G4" s="35">
        <f>$F4*G$19/$F$19</f>
        <v>203680.63887083295</v>
      </c>
      <c r="H4" s="35">
        <f t="shared" ref="H4:J4" si="2">$F4*H$19/$F$19</f>
        <v>215958.88197604235</v>
      </c>
      <c r="I4" s="35">
        <f t="shared" si="2"/>
        <v>227461.09759494846</v>
      </c>
      <c r="J4" s="35">
        <f t="shared" si="2"/>
        <v>238456.59206983008</v>
      </c>
      <c r="K4" s="35">
        <f>$F4*K$20/$F$19</f>
        <v>246865.32825703407</v>
      </c>
      <c r="L4" s="35">
        <f t="shared" ref="L4:M17" si="3">$F4*L$20/$F$19</f>
        <v>257049.36020057573</v>
      </c>
      <c r="M4" s="35">
        <f t="shared" si="3"/>
        <v>267428.28489181912</v>
      </c>
    </row>
    <row r="5" spans="1:13">
      <c r="A5" s="6" t="str">
        <f>A56</f>
        <v xml:space="preserve">  Auckland region</v>
      </c>
      <c r="D5" s="3">
        <f t="shared" ref="D5" si="4">D56</f>
        <v>1493200</v>
      </c>
      <c r="E5" s="3">
        <f t="shared" ref="E5:F5" si="5">E56*E21</f>
        <v>1736200</v>
      </c>
      <c r="F5" s="3">
        <f t="shared" si="5"/>
        <v>1936500</v>
      </c>
      <c r="G5" s="35">
        <f t="shared" ref="G5:J17" si="6">$F5*G$19/$F$19</f>
        <v>2067230.383508218</v>
      </c>
      <c r="H5" s="35">
        <f t="shared" si="6"/>
        <v>2191846.8288606186</v>
      </c>
      <c r="I5" s="35">
        <f t="shared" si="6"/>
        <v>2308587.0832946422</v>
      </c>
      <c r="J5" s="35">
        <f t="shared" si="6"/>
        <v>2420184.43680936</v>
      </c>
      <c r="K5" s="35">
        <f t="shared" ref="K5:K17" si="7">$F5*K$20/$F$19</f>
        <v>2505527.8205961557</v>
      </c>
      <c r="L5" s="35">
        <f t="shared" si="3"/>
        <v>2608889.3397715664</v>
      </c>
      <c r="M5" s="35">
        <f t="shared" si="3"/>
        <v>2714228.8977620951</v>
      </c>
    </row>
    <row r="6" spans="1:13">
      <c r="A6" s="6" t="str">
        <f>A60</f>
        <v xml:space="preserve">  Waikato region</v>
      </c>
      <c r="D6" s="3">
        <f t="shared" ref="D6" si="8">D60</f>
        <v>424600</v>
      </c>
      <c r="E6" s="3">
        <f t="shared" ref="E6:F6" si="9">E60*E21</f>
        <v>476600</v>
      </c>
      <c r="F6" s="3">
        <f t="shared" si="9"/>
        <v>513400</v>
      </c>
      <c r="G6" s="35">
        <f t="shared" si="6"/>
        <v>548058.90983378212</v>
      </c>
      <c r="H6" s="35">
        <f t="shared" si="6"/>
        <v>581096.90779088123</v>
      </c>
      <c r="I6" s="35">
        <f t="shared" si="6"/>
        <v>612046.78985978267</v>
      </c>
      <c r="J6" s="35">
        <f t="shared" si="6"/>
        <v>641633.19899712142</v>
      </c>
      <c r="K6" s="35">
        <f t="shared" si="7"/>
        <v>664259.221840468</v>
      </c>
      <c r="L6" s="35">
        <f t="shared" si="3"/>
        <v>691662.16733215714</v>
      </c>
      <c r="M6" s="35">
        <f t="shared" si="3"/>
        <v>719589.52548983193</v>
      </c>
    </row>
    <row r="7" spans="1:13">
      <c r="A7" s="6" t="str">
        <f>A64</f>
        <v xml:space="preserve">  Bay of Plenty region</v>
      </c>
      <c r="D7" s="3">
        <f t="shared" ref="D7" si="10">D64</f>
        <v>279700</v>
      </c>
      <c r="E7" s="3">
        <f t="shared" ref="E7:F7" si="11">E64*E21</f>
        <v>310200</v>
      </c>
      <c r="F7" s="3">
        <f t="shared" si="11"/>
        <v>332600</v>
      </c>
      <c r="G7" s="35">
        <f t="shared" si="6"/>
        <v>355053.35685764696</v>
      </c>
      <c r="H7" s="35">
        <f t="shared" si="6"/>
        <v>376456.62549911783</v>
      </c>
      <c r="I7" s="35">
        <f t="shared" si="6"/>
        <v>396507.13343857368</v>
      </c>
      <c r="J7" s="35">
        <f t="shared" si="6"/>
        <v>415674.33187854028</v>
      </c>
      <c r="K7" s="35">
        <f t="shared" si="7"/>
        <v>430332.32797845668</v>
      </c>
      <c r="L7" s="35">
        <f t="shared" si="3"/>
        <v>448084.99582133902</v>
      </c>
      <c r="M7" s="35">
        <f t="shared" si="3"/>
        <v>466177.39808710187</v>
      </c>
    </row>
    <row r="8" spans="1:13">
      <c r="A8" s="6" t="str">
        <f>A68</f>
        <v xml:space="preserve">  Gisborne region</v>
      </c>
      <c r="D8" s="3">
        <f t="shared" ref="D8" si="12">D68</f>
        <v>47000</v>
      </c>
      <c r="E8" s="3">
        <f t="shared" ref="E8:F8" si="13">E68*E21</f>
        <v>49500</v>
      </c>
      <c r="F8" s="3">
        <f t="shared" si="13"/>
        <v>51500</v>
      </c>
      <c r="G8" s="35">
        <f t="shared" si="6"/>
        <v>54976.692357693377</v>
      </c>
      <c r="H8" s="35">
        <f t="shared" si="6"/>
        <v>58290.788374036587</v>
      </c>
      <c r="I8" s="35">
        <f t="shared" si="6"/>
        <v>61395.422044758103</v>
      </c>
      <c r="J8" s="35">
        <f t="shared" si="6"/>
        <v>64363.28349893212</v>
      </c>
      <c r="K8" s="35">
        <f t="shared" si="7"/>
        <v>66632.937134367166</v>
      </c>
      <c r="L8" s="35">
        <f t="shared" si="3"/>
        <v>69381.771752251836</v>
      </c>
      <c r="M8" s="35">
        <f t="shared" si="3"/>
        <v>72183.21106880861</v>
      </c>
    </row>
    <row r="9" spans="1:13">
      <c r="A9" s="6" t="str">
        <f>A72</f>
        <v xml:space="preserve">  Hawke's Bay region</v>
      </c>
      <c r="D9" s="3">
        <f t="shared" ref="D9" si="14">D72</f>
        <v>158000</v>
      </c>
      <c r="E9" s="3">
        <f t="shared" ref="E9:F9" si="15">E72*E21</f>
        <v>167500</v>
      </c>
      <c r="F9" s="3">
        <f t="shared" si="15"/>
        <v>174400</v>
      </c>
      <c r="G9" s="35">
        <f t="shared" si="6"/>
        <v>186173.49800352866</v>
      </c>
      <c r="H9" s="35">
        <f t="shared" si="6"/>
        <v>197396.37849382486</v>
      </c>
      <c r="I9" s="35">
        <f t="shared" si="6"/>
        <v>207909.93407001579</v>
      </c>
      <c r="J9" s="35">
        <f t="shared" si="6"/>
        <v>217960.32314978179</v>
      </c>
      <c r="K9" s="35">
        <f t="shared" si="7"/>
        <v>225646.29584919676</v>
      </c>
      <c r="L9" s="35">
        <f t="shared" si="3"/>
        <v>234954.9707493732</v>
      </c>
      <c r="M9" s="35">
        <f t="shared" si="3"/>
        <v>244441.78660971308</v>
      </c>
    </row>
    <row r="10" spans="1:13">
      <c r="A10" s="6" t="str">
        <f>A76</f>
        <v xml:space="preserve">  Taranaki region</v>
      </c>
      <c r="D10" s="3">
        <f t="shared" ref="D10" si="16">D76</f>
        <v>113600</v>
      </c>
      <c r="E10" s="3">
        <f t="shared" ref="E10:F10" si="17">E76*E21</f>
        <v>121700</v>
      </c>
      <c r="F10" s="3">
        <f t="shared" si="17"/>
        <v>128200</v>
      </c>
      <c r="G10" s="35">
        <f t="shared" si="6"/>
        <v>136854.60117002507</v>
      </c>
      <c r="H10" s="35">
        <f t="shared" si="6"/>
        <v>145104.44795245613</v>
      </c>
      <c r="I10" s="35">
        <f t="shared" si="6"/>
        <v>152832.87584733957</v>
      </c>
      <c r="J10" s="35">
        <f t="shared" si="6"/>
        <v>160220.83387501159</v>
      </c>
      <c r="K10" s="35">
        <f t="shared" si="7"/>
        <v>165870.72894419165</v>
      </c>
      <c r="L10" s="35">
        <f t="shared" si="3"/>
        <v>172713.45900269292</v>
      </c>
      <c r="M10" s="35">
        <f t="shared" si="3"/>
        <v>179687.13901012164</v>
      </c>
    </row>
    <row r="11" spans="1:13">
      <c r="A11" s="6" t="str">
        <f>A80</f>
        <v xml:space="preserve">  Manawatu-Wanganui region</v>
      </c>
      <c r="D11" s="3">
        <f t="shared" ref="D11" si="18">D80</f>
        <v>231200</v>
      </c>
      <c r="E11" s="3">
        <f t="shared" ref="E11:F11" si="19">E80*E21</f>
        <v>245600</v>
      </c>
      <c r="F11" s="3">
        <f t="shared" si="19"/>
        <v>255200</v>
      </c>
      <c r="G11" s="35">
        <f t="shared" si="6"/>
        <v>272428.19203268643</v>
      </c>
      <c r="H11" s="35">
        <f t="shared" si="6"/>
        <v>288850.6639427988</v>
      </c>
      <c r="I11" s="35">
        <f t="shared" si="6"/>
        <v>304235.17875383043</v>
      </c>
      <c r="J11" s="35">
        <f t="shared" si="6"/>
        <v>318941.94075587334</v>
      </c>
      <c r="K11" s="35">
        <f t="shared" si="7"/>
        <v>330188.84576098062</v>
      </c>
      <c r="L11" s="35">
        <f t="shared" si="3"/>
        <v>343810.25536261493</v>
      </c>
      <c r="M11" s="35">
        <f t="shared" si="3"/>
        <v>357692.33912155259</v>
      </c>
    </row>
    <row r="12" spans="1:13">
      <c r="A12" s="6" t="str">
        <f>A84</f>
        <v xml:space="preserve">  Wellington region</v>
      </c>
      <c r="D12" s="3">
        <f t="shared" ref="D12" si="20">D84</f>
        <v>486700</v>
      </c>
      <c r="E12" s="3">
        <f t="shared" ref="E12:F12" si="21">E84*E21</f>
        <v>526300</v>
      </c>
      <c r="F12" s="3">
        <f t="shared" si="21"/>
        <v>555500</v>
      </c>
      <c r="G12" s="35">
        <f t="shared" si="6"/>
        <v>593001.02145045961</v>
      </c>
      <c r="H12" s="35">
        <f t="shared" si="6"/>
        <v>628748.21246169566</v>
      </c>
      <c r="I12" s="35">
        <f t="shared" si="6"/>
        <v>662236.05720122578</v>
      </c>
      <c r="J12" s="35">
        <f t="shared" si="6"/>
        <v>694248.62104187952</v>
      </c>
      <c r="K12" s="35">
        <f t="shared" si="7"/>
        <v>718730.03064351378</v>
      </c>
      <c r="L12" s="35">
        <f t="shared" si="3"/>
        <v>748380.08171603677</v>
      </c>
      <c r="M12" s="35">
        <f t="shared" si="3"/>
        <v>778597.5485188968</v>
      </c>
    </row>
    <row r="13" spans="1:13">
      <c r="A13" s="6" t="s">
        <v>1</v>
      </c>
      <c r="D13" s="3">
        <f t="shared" ref="D13" si="22">D88+D92+D96</f>
        <v>142200</v>
      </c>
      <c r="E13" s="3">
        <f t="shared" ref="E13:F13" si="23">(E88+E92+E96)*E21</f>
        <v>152400</v>
      </c>
      <c r="F13" s="3">
        <f t="shared" si="23"/>
        <v>160300</v>
      </c>
      <c r="G13" s="35">
        <f t="shared" si="6"/>
        <v>171121.62689200483</v>
      </c>
      <c r="H13" s="35">
        <f t="shared" si="6"/>
        <v>181437.15293899155</v>
      </c>
      <c r="I13" s="35">
        <f t="shared" si="6"/>
        <v>191100.70201504318</v>
      </c>
      <c r="J13" s="35">
        <f t="shared" si="6"/>
        <v>200338.53096852076</v>
      </c>
      <c r="K13" s="35">
        <f t="shared" si="7"/>
        <v>207403.1033522147</v>
      </c>
      <c r="L13" s="35">
        <f t="shared" si="3"/>
        <v>215959.18469681492</v>
      </c>
      <c r="M13" s="35">
        <f t="shared" si="3"/>
        <v>224679.00455009751</v>
      </c>
    </row>
    <row r="14" spans="1:13">
      <c r="A14" s="6" t="str">
        <f>A100</f>
        <v xml:space="preserve">  West Coast region</v>
      </c>
      <c r="D14" s="3">
        <f t="shared" ref="D14" si="24">D100</f>
        <v>33000</v>
      </c>
      <c r="E14" s="3">
        <f t="shared" ref="E14:F14" si="25">E100*E21</f>
        <v>33300</v>
      </c>
      <c r="F14" s="3">
        <f t="shared" si="25"/>
        <v>34100</v>
      </c>
      <c r="G14" s="35">
        <f t="shared" si="6"/>
        <v>36402.042900919303</v>
      </c>
      <c r="H14" s="35">
        <f t="shared" si="6"/>
        <v>38596.424923391212</v>
      </c>
      <c r="I14" s="35">
        <f t="shared" si="6"/>
        <v>40652.11440245148</v>
      </c>
      <c r="J14" s="35">
        <f t="shared" si="6"/>
        <v>42617.242083758938</v>
      </c>
      <c r="K14" s="35">
        <f t="shared" si="7"/>
        <v>44120.06128702758</v>
      </c>
      <c r="L14" s="35">
        <f t="shared" si="3"/>
        <v>45940.163432073547</v>
      </c>
      <c r="M14" s="35">
        <f t="shared" si="3"/>
        <v>47795.097037793668</v>
      </c>
    </row>
    <row r="15" spans="1:13">
      <c r="A15" s="6" t="str">
        <f>A104</f>
        <v xml:space="preserve">  Canterbury region</v>
      </c>
      <c r="D15" s="3">
        <f>D104</f>
        <v>562900</v>
      </c>
      <c r="E15" s="3">
        <f t="shared" ref="E15:F15" si="26">E104*E21</f>
        <v>641100</v>
      </c>
      <c r="F15" s="3">
        <f t="shared" si="26"/>
        <v>701300</v>
      </c>
      <c r="G15" s="35">
        <f t="shared" si="6"/>
        <v>748643.77379515278</v>
      </c>
      <c r="H15" s="35">
        <f t="shared" si="6"/>
        <v>793773.39585848269</v>
      </c>
      <c r="I15" s="35">
        <f t="shared" si="6"/>
        <v>836050.66951434675</v>
      </c>
      <c r="J15" s="35">
        <f t="shared" si="6"/>
        <v>876465.45083108929</v>
      </c>
      <c r="K15" s="35">
        <f t="shared" si="7"/>
        <v>907372.4041229455</v>
      </c>
      <c r="L15" s="35">
        <f t="shared" si="3"/>
        <v>944804.59281270311</v>
      </c>
      <c r="M15" s="35">
        <f t="shared" si="3"/>
        <v>982953.12470981525</v>
      </c>
    </row>
    <row r="16" spans="1:13">
      <c r="A16" s="6" t="str">
        <f>A108</f>
        <v xml:space="preserve">  Otago region</v>
      </c>
      <c r="D16" s="3">
        <f>D108</f>
        <v>208800</v>
      </c>
      <c r="E16" s="3">
        <f t="shared" ref="E16:F16" si="27">E108*E21</f>
        <v>230800</v>
      </c>
      <c r="F16" s="3">
        <f t="shared" si="27"/>
        <v>246100</v>
      </c>
      <c r="G16" s="35">
        <f t="shared" si="6"/>
        <v>262713.86386851146</v>
      </c>
      <c r="H16" s="35">
        <f t="shared" si="6"/>
        <v>278550.73823010491</v>
      </c>
      <c r="I16" s="35">
        <f t="shared" si="6"/>
        <v>293386.66728572757</v>
      </c>
      <c r="J16" s="35">
        <f t="shared" si="6"/>
        <v>307569.01105023682</v>
      </c>
      <c r="K16" s="35">
        <f t="shared" si="7"/>
        <v>318414.87046150991</v>
      </c>
      <c r="L16" s="35">
        <f t="shared" si="3"/>
        <v>331550.56365493545</v>
      </c>
      <c r="M16" s="35">
        <f t="shared" si="3"/>
        <v>344937.63580648159</v>
      </c>
    </row>
    <row r="17" spans="1:27">
      <c r="A17" s="6" t="str">
        <f>A112</f>
        <v xml:space="preserve">  Southland region</v>
      </c>
      <c r="D17" s="3">
        <f>D112</f>
        <v>96000</v>
      </c>
      <c r="E17" s="3">
        <f t="shared" ref="E17:F17" si="28">E112*E21</f>
        <v>101300</v>
      </c>
      <c r="F17" s="3">
        <f t="shared" si="28"/>
        <v>104600</v>
      </c>
      <c r="G17" s="35">
        <f t="shared" si="6"/>
        <v>111661.3984585384</v>
      </c>
      <c r="H17" s="35">
        <f t="shared" si="6"/>
        <v>118392.55269755781</v>
      </c>
      <c r="I17" s="35">
        <f t="shared" si="6"/>
        <v>124698.27467731452</v>
      </c>
      <c r="J17" s="35">
        <f t="shared" si="6"/>
        <v>130726.20299006408</v>
      </c>
      <c r="K17" s="35">
        <f t="shared" si="7"/>
        <v>135336.02377193797</v>
      </c>
      <c r="L17" s="35">
        <f t="shared" si="3"/>
        <v>140919.09369486489</v>
      </c>
      <c r="M17" s="35">
        <f t="shared" si="3"/>
        <v>146609.00733587149</v>
      </c>
    </row>
    <row r="18" spans="1:27">
      <c r="A18" s="6" t="str">
        <f>A48</f>
        <v>Total, New Zealand by region</v>
      </c>
      <c r="D18" s="3">
        <f>SUM(D4:D17)</f>
        <v>4441600</v>
      </c>
      <c r="E18" s="3">
        <f t="shared" ref="E18:I18" si="29">SUM(E4:E17)</f>
        <v>4972200</v>
      </c>
      <c r="F18" s="3">
        <f t="shared" si="29"/>
        <v>5384500</v>
      </c>
      <c r="G18" s="3">
        <f t="shared" si="29"/>
        <v>5748000.0000000009</v>
      </c>
      <c r="H18" s="3">
        <f t="shared" si="29"/>
        <v>6094500</v>
      </c>
      <c r="I18" s="3">
        <f t="shared" si="29"/>
        <v>6419100.0000000009</v>
      </c>
      <c r="J18" s="3">
        <f>SUM(J4:J17)</f>
        <v>6729400</v>
      </c>
      <c r="K18" s="35">
        <f t="shared" ref="K18:M18" si="30">SUM(K4:K17)</f>
        <v>6966700</v>
      </c>
      <c r="L18" s="35">
        <f t="shared" si="30"/>
        <v>7254099.9999999991</v>
      </c>
      <c r="M18" s="35">
        <f t="shared" si="30"/>
        <v>7547000.0000000009</v>
      </c>
    </row>
    <row r="19" spans="1:27">
      <c r="A19" s="7" t="s">
        <v>168</v>
      </c>
      <c r="D19" s="3">
        <f>D52+D56+D60+D64+D68+D72+D76+D80+D84+D88+D92+D96+D100+D104+D108+D112</f>
        <v>4441600</v>
      </c>
      <c r="E19" s="3">
        <f t="shared" ref="E19:M19" si="31">E52+E56+E60+E64+E68+E72+E76+E80+E84+E88+E92+E96+E100+E104+E108+E112</f>
        <v>4972200</v>
      </c>
      <c r="F19" s="3">
        <f t="shared" si="31"/>
        <v>5384500</v>
      </c>
      <c r="G19" s="3">
        <f t="shared" si="31"/>
        <v>5748000</v>
      </c>
      <c r="H19" s="3">
        <f t="shared" si="31"/>
        <v>6094500</v>
      </c>
      <c r="I19" s="3">
        <f t="shared" si="31"/>
        <v>6419100</v>
      </c>
      <c r="J19" s="3">
        <f t="shared" si="31"/>
        <v>6729400</v>
      </c>
      <c r="K19" s="35">
        <f t="shared" si="31"/>
        <v>7056311.5106904013</v>
      </c>
      <c r="L19" s="35">
        <f t="shared" si="31"/>
        <v>7400782.4871702259</v>
      </c>
      <c r="M19" s="35">
        <f t="shared" si="31"/>
        <v>7763817.1882629944</v>
      </c>
      <c r="N19" s="7"/>
      <c r="Q19" s="3"/>
      <c r="R19" s="3"/>
      <c r="S19" s="3"/>
      <c r="T19" s="4"/>
      <c r="U19" s="3"/>
      <c r="V19" s="3"/>
      <c r="W19" s="3"/>
      <c r="X19" s="3"/>
      <c r="Y19" s="3"/>
    </row>
    <row r="20" spans="1:27">
      <c r="A20" s="7" t="s">
        <v>183</v>
      </c>
      <c r="E20" s="3">
        <f>E155</f>
        <v>4960200</v>
      </c>
      <c r="F20" s="3">
        <f t="shared" ref="F20:M20" si="32">F155</f>
        <v>5402400</v>
      </c>
      <c r="G20" s="3">
        <f t="shared" si="32"/>
        <v>5781900</v>
      </c>
      <c r="H20" s="3">
        <f t="shared" si="32"/>
        <v>6124600</v>
      </c>
      <c r="I20" s="3">
        <f t="shared" si="32"/>
        <v>6422300</v>
      </c>
      <c r="J20" s="3">
        <f t="shared" si="32"/>
        <v>6725200</v>
      </c>
      <c r="K20" s="35">
        <f t="shared" si="32"/>
        <v>6966700</v>
      </c>
      <c r="L20" s="35">
        <f t="shared" si="32"/>
        <v>7254100</v>
      </c>
      <c r="M20" s="35">
        <f t="shared" si="32"/>
        <v>7547000</v>
      </c>
    </row>
    <row r="21" spans="1:27">
      <c r="A21" s="7" t="s">
        <v>169</v>
      </c>
      <c r="D21" s="3"/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</row>
    <row r="22" spans="1:27">
      <c r="A22" s="7"/>
      <c r="D22" s="3" t="s">
        <v>0</v>
      </c>
      <c r="E22" s="4" t="s">
        <v>163</v>
      </c>
      <c r="F22" s="3"/>
      <c r="G22" s="3"/>
      <c r="H22" s="3"/>
      <c r="I22" s="3"/>
      <c r="J22" s="3"/>
      <c r="K22" s="3"/>
      <c r="L22" s="3"/>
      <c r="M22" s="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46.5" thickBot="1">
      <c r="A23" s="2" t="s">
        <v>162</v>
      </c>
      <c r="B23" s="36"/>
      <c r="D23" s="138" t="s">
        <v>118</v>
      </c>
      <c r="E23" s="138"/>
      <c r="F23" s="138"/>
      <c r="G23" s="138"/>
      <c r="H23" s="138"/>
      <c r="I23" s="138"/>
      <c r="J23" s="138"/>
      <c r="K23" s="138"/>
      <c r="L23" s="138"/>
      <c r="M23" s="3"/>
    </row>
    <row r="24" spans="1:27" ht="14.25" thickTop="1" thickBot="1">
      <c r="A24" s="5"/>
      <c r="D24" s="32" t="str">
        <f>D3</f>
        <v>2012/13</v>
      </c>
      <c r="E24" s="34" t="s">
        <v>48</v>
      </c>
      <c r="F24" s="34" t="s">
        <v>49</v>
      </c>
      <c r="G24" s="34" t="s">
        <v>50</v>
      </c>
      <c r="H24" s="34" t="s">
        <v>51</v>
      </c>
      <c r="I24" s="31" t="str">
        <f t="shared" ref="I24:I38" si="33">E3</f>
        <v>2017/18</v>
      </c>
      <c r="J24" s="31" t="str">
        <f t="shared" ref="J24:J38" si="34">F3</f>
        <v>2022/23</v>
      </c>
      <c r="K24" s="31" t="str">
        <f t="shared" ref="K24:K38" si="35">G3</f>
        <v>2027/28</v>
      </c>
      <c r="L24" s="31" t="str">
        <f t="shared" ref="L24:L38" si="36">H3</f>
        <v>2032/33</v>
      </c>
      <c r="M24" s="31" t="str">
        <f t="shared" ref="M24:M38" si="37">I3</f>
        <v>2037/38</v>
      </c>
      <c r="N24" s="31" t="str">
        <f t="shared" ref="N24:N38" si="38">J3</f>
        <v>2042/43</v>
      </c>
      <c r="O24" s="31" t="s">
        <v>82</v>
      </c>
      <c r="P24" s="31" t="s">
        <v>87</v>
      </c>
      <c r="Q24" s="33" t="s">
        <v>92</v>
      </c>
    </row>
    <row r="25" spans="1:27" ht="13.5" thickTop="1">
      <c r="A25" s="6" t="str">
        <f t="shared" ref="A25:A39" si="39">A4</f>
        <v xml:space="preserve">  Northland region</v>
      </c>
      <c r="D25" s="35">
        <f>K126</f>
        <v>164700</v>
      </c>
      <c r="E25" s="35">
        <f>L126</f>
        <v>166000</v>
      </c>
      <c r="F25" s="35">
        <f>M126</f>
        <v>168300</v>
      </c>
      <c r="G25" s="35">
        <f t="shared" ref="G25:H33" si="40">N126</f>
        <v>171400</v>
      </c>
      <c r="H25" s="35">
        <f t="shared" si="40"/>
        <v>175400</v>
      </c>
      <c r="I25" s="35">
        <f t="shared" si="33"/>
        <v>179700</v>
      </c>
      <c r="J25" s="35">
        <f t="shared" si="34"/>
        <v>190800</v>
      </c>
      <c r="K25" s="35">
        <f t="shared" si="35"/>
        <v>203680.63887083295</v>
      </c>
      <c r="L25" s="35">
        <f t="shared" si="36"/>
        <v>215958.88197604235</v>
      </c>
      <c r="M25" s="35">
        <f t="shared" si="37"/>
        <v>227461.09759494846</v>
      </c>
      <c r="N25" s="35">
        <f t="shared" si="38"/>
        <v>238456.59206983008</v>
      </c>
      <c r="O25" s="35">
        <f>K4</f>
        <v>246865.32825703407</v>
      </c>
      <c r="P25" s="35">
        <f t="shared" ref="P25:Q38" si="41">L4</f>
        <v>257049.36020057573</v>
      </c>
      <c r="Q25" s="35">
        <f t="shared" si="41"/>
        <v>267428.28489181912</v>
      </c>
    </row>
    <row r="26" spans="1:27">
      <c r="A26" s="6" t="str">
        <f t="shared" si="39"/>
        <v xml:space="preserve">  Auckland region</v>
      </c>
      <c r="D26" s="35">
        <f t="shared" ref="D26:E33" si="42">K127</f>
        <v>1493200</v>
      </c>
      <c r="E26" s="35">
        <f t="shared" si="42"/>
        <v>1526900</v>
      </c>
      <c r="F26" s="35">
        <f t="shared" ref="F26:F33" si="43">M127</f>
        <v>1569900</v>
      </c>
      <c r="G26" s="35">
        <f t="shared" si="40"/>
        <v>1614500</v>
      </c>
      <c r="H26" s="35">
        <f t="shared" si="40"/>
        <v>1657200</v>
      </c>
      <c r="I26" s="35">
        <f t="shared" si="33"/>
        <v>1736200</v>
      </c>
      <c r="J26" s="35">
        <f t="shared" si="34"/>
        <v>1936500</v>
      </c>
      <c r="K26" s="35">
        <f t="shared" si="35"/>
        <v>2067230.383508218</v>
      </c>
      <c r="L26" s="35">
        <f t="shared" si="36"/>
        <v>2191846.8288606186</v>
      </c>
      <c r="M26" s="35">
        <f t="shared" si="37"/>
        <v>2308587.0832946422</v>
      </c>
      <c r="N26" s="35">
        <f t="shared" si="38"/>
        <v>2420184.43680936</v>
      </c>
      <c r="O26" s="35">
        <f t="shared" ref="O26:O38" si="44">K5</f>
        <v>2505527.8205961557</v>
      </c>
      <c r="P26" s="35">
        <f t="shared" si="41"/>
        <v>2608889.3397715664</v>
      </c>
      <c r="Q26" s="35">
        <f t="shared" si="41"/>
        <v>2714228.8977620951</v>
      </c>
    </row>
    <row r="27" spans="1:27">
      <c r="A27" s="6" t="str">
        <f t="shared" si="39"/>
        <v xml:space="preserve">  Waikato region</v>
      </c>
      <c r="D27" s="35">
        <f t="shared" si="42"/>
        <v>424600</v>
      </c>
      <c r="E27" s="35">
        <f t="shared" si="42"/>
        <v>430800</v>
      </c>
      <c r="F27" s="35">
        <f t="shared" si="43"/>
        <v>439100</v>
      </c>
      <c r="G27" s="35">
        <f t="shared" si="40"/>
        <v>449200</v>
      </c>
      <c r="H27" s="35">
        <f t="shared" si="40"/>
        <v>460100</v>
      </c>
      <c r="I27" s="35">
        <f t="shared" si="33"/>
        <v>476600</v>
      </c>
      <c r="J27" s="35">
        <f t="shared" si="34"/>
        <v>513400</v>
      </c>
      <c r="K27" s="35">
        <f t="shared" si="35"/>
        <v>548058.90983378212</v>
      </c>
      <c r="L27" s="35">
        <f t="shared" si="36"/>
        <v>581096.90779088123</v>
      </c>
      <c r="M27" s="35">
        <f t="shared" si="37"/>
        <v>612046.78985978267</v>
      </c>
      <c r="N27" s="35">
        <f t="shared" si="38"/>
        <v>641633.19899712142</v>
      </c>
      <c r="O27" s="35">
        <f t="shared" si="44"/>
        <v>664259.221840468</v>
      </c>
      <c r="P27" s="35">
        <f t="shared" si="41"/>
        <v>691662.16733215714</v>
      </c>
      <c r="Q27" s="35">
        <f t="shared" si="41"/>
        <v>719589.52548983193</v>
      </c>
    </row>
    <row r="28" spans="1:27">
      <c r="A28" s="6" t="str">
        <f t="shared" si="39"/>
        <v xml:space="preserve">  Bay of Plenty region</v>
      </c>
      <c r="D28" s="35">
        <f t="shared" si="42"/>
        <v>279700</v>
      </c>
      <c r="E28" s="35">
        <f t="shared" si="42"/>
        <v>282300</v>
      </c>
      <c r="F28" s="35">
        <f t="shared" si="43"/>
        <v>287100</v>
      </c>
      <c r="G28" s="35">
        <f t="shared" si="40"/>
        <v>293500</v>
      </c>
      <c r="H28" s="35">
        <f t="shared" si="40"/>
        <v>299900</v>
      </c>
      <c r="I28" s="35">
        <f t="shared" si="33"/>
        <v>310200</v>
      </c>
      <c r="J28" s="35">
        <f t="shared" si="34"/>
        <v>332600</v>
      </c>
      <c r="K28" s="35">
        <f t="shared" si="35"/>
        <v>355053.35685764696</v>
      </c>
      <c r="L28" s="35">
        <f t="shared" si="36"/>
        <v>376456.62549911783</v>
      </c>
      <c r="M28" s="35">
        <f t="shared" si="37"/>
        <v>396507.13343857368</v>
      </c>
      <c r="N28" s="35">
        <f t="shared" si="38"/>
        <v>415674.33187854028</v>
      </c>
      <c r="O28" s="35">
        <f t="shared" si="44"/>
        <v>430332.32797845668</v>
      </c>
      <c r="P28" s="35">
        <f t="shared" si="41"/>
        <v>448084.99582133902</v>
      </c>
      <c r="Q28" s="35">
        <f t="shared" si="41"/>
        <v>466177.39808710187</v>
      </c>
    </row>
    <row r="29" spans="1:27">
      <c r="A29" s="6" t="str">
        <f t="shared" si="39"/>
        <v xml:space="preserve">  Gisborne region</v>
      </c>
      <c r="D29" s="35">
        <f t="shared" si="42"/>
        <v>47000</v>
      </c>
      <c r="E29" s="35">
        <f t="shared" si="42"/>
        <v>47100</v>
      </c>
      <c r="F29" s="35">
        <f t="shared" si="43"/>
        <v>47400</v>
      </c>
      <c r="G29" s="35">
        <f t="shared" si="40"/>
        <v>47900</v>
      </c>
      <c r="H29" s="35">
        <f t="shared" si="40"/>
        <v>48500</v>
      </c>
      <c r="I29" s="35">
        <f t="shared" si="33"/>
        <v>49500</v>
      </c>
      <c r="J29" s="35">
        <f t="shared" si="34"/>
        <v>51500</v>
      </c>
      <c r="K29" s="35">
        <f t="shared" si="35"/>
        <v>54976.692357693377</v>
      </c>
      <c r="L29" s="35">
        <f t="shared" si="36"/>
        <v>58290.788374036587</v>
      </c>
      <c r="M29" s="35">
        <f t="shared" si="37"/>
        <v>61395.422044758103</v>
      </c>
      <c r="N29" s="35">
        <f t="shared" si="38"/>
        <v>64363.28349893212</v>
      </c>
      <c r="O29" s="35">
        <f t="shared" si="44"/>
        <v>66632.937134367166</v>
      </c>
      <c r="P29" s="35">
        <f t="shared" si="41"/>
        <v>69381.771752251836</v>
      </c>
      <c r="Q29" s="35">
        <f t="shared" si="41"/>
        <v>72183.21106880861</v>
      </c>
    </row>
    <row r="30" spans="1:27">
      <c r="A30" s="6" t="str">
        <f t="shared" si="39"/>
        <v xml:space="preserve">  Hawke's Bay region</v>
      </c>
      <c r="D30" s="35">
        <f t="shared" si="42"/>
        <v>158000</v>
      </c>
      <c r="E30" s="35">
        <f t="shared" si="42"/>
        <v>158900</v>
      </c>
      <c r="F30" s="35">
        <f t="shared" si="43"/>
        <v>160000</v>
      </c>
      <c r="G30" s="35">
        <f t="shared" si="40"/>
        <v>161600</v>
      </c>
      <c r="H30" s="35">
        <f t="shared" si="40"/>
        <v>164000</v>
      </c>
      <c r="I30" s="35">
        <f t="shared" si="33"/>
        <v>167500</v>
      </c>
      <c r="J30" s="35">
        <f t="shared" si="34"/>
        <v>174400</v>
      </c>
      <c r="K30" s="35">
        <f t="shared" si="35"/>
        <v>186173.49800352866</v>
      </c>
      <c r="L30" s="35">
        <f t="shared" si="36"/>
        <v>197396.37849382486</v>
      </c>
      <c r="M30" s="35">
        <f t="shared" si="37"/>
        <v>207909.93407001579</v>
      </c>
      <c r="N30" s="35">
        <f t="shared" si="38"/>
        <v>217960.32314978179</v>
      </c>
      <c r="O30" s="35">
        <f t="shared" si="44"/>
        <v>225646.29584919676</v>
      </c>
      <c r="P30" s="35">
        <f t="shared" si="41"/>
        <v>234954.9707493732</v>
      </c>
      <c r="Q30" s="35">
        <f t="shared" si="41"/>
        <v>244441.78660971308</v>
      </c>
    </row>
    <row r="31" spans="1:27">
      <c r="A31" s="6" t="str">
        <f t="shared" si="39"/>
        <v xml:space="preserve">  Taranaki region</v>
      </c>
      <c r="D31" s="35">
        <f t="shared" si="42"/>
        <v>113600</v>
      </c>
      <c r="E31" s="35">
        <f t="shared" si="42"/>
        <v>114800</v>
      </c>
      <c r="F31" s="35">
        <f t="shared" si="43"/>
        <v>115700</v>
      </c>
      <c r="G31" s="35">
        <f>N132</f>
        <v>116700</v>
      </c>
      <c r="H31" s="35">
        <f t="shared" si="40"/>
        <v>118000</v>
      </c>
      <c r="I31" s="35">
        <f t="shared" si="33"/>
        <v>121700</v>
      </c>
      <c r="J31" s="35">
        <f t="shared" si="34"/>
        <v>128200</v>
      </c>
      <c r="K31" s="35">
        <f t="shared" si="35"/>
        <v>136854.60117002507</v>
      </c>
      <c r="L31" s="35">
        <f t="shared" si="36"/>
        <v>145104.44795245613</v>
      </c>
      <c r="M31" s="35">
        <f t="shared" si="37"/>
        <v>152832.87584733957</v>
      </c>
      <c r="N31" s="35">
        <f t="shared" si="38"/>
        <v>160220.83387501159</v>
      </c>
      <c r="O31" s="35">
        <f t="shared" si="44"/>
        <v>165870.72894419165</v>
      </c>
      <c r="P31" s="35">
        <f t="shared" si="41"/>
        <v>172713.45900269292</v>
      </c>
      <c r="Q31" s="35">
        <f t="shared" si="41"/>
        <v>179687.13901012164</v>
      </c>
    </row>
    <row r="32" spans="1:27">
      <c r="A32" s="6" t="str">
        <f t="shared" si="39"/>
        <v xml:space="preserve">  Manawatu-Wanganui region</v>
      </c>
      <c r="D32" s="35">
        <f t="shared" si="42"/>
        <v>231200</v>
      </c>
      <c r="E32" s="35">
        <f t="shared" si="42"/>
        <v>232500</v>
      </c>
      <c r="F32" s="35">
        <f t="shared" si="43"/>
        <v>234500</v>
      </c>
      <c r="G32" s="35">
        <f t="shared" si="40"/>
        <v>236900</v>
      </c>
      <c r="H32" s="35">
        <f t="shared" si="40"/>
        <v>240300</v>
      </c>
      <c r="I32" s="35">
        <f t="shared" si="33"/>
        <v>245600</v>
      </c>
      <c r="J32" s="35">
        <f t="shared" si="34"/>
        <v>255200</v>
      </c>
      <c r="K32" s="35">
        <f t="shared" si="35"/>
        <v>272428.19203268643</v>
      </c>
      <c r="L32" s="35">
        <f t="shared" si="36"/>
        <v>288850.6639427988</v>
      </c>
      <c r="M32" s="35">
        <f t="shared" si="37"/>
        <v>304235.17875383043</v>
      </c>
      <c r="N32" s="35">
        <f t="shared" si="38"/>
        <v>318941.94075587334</v>
      </c>
      <c r="O32" s="35">
        <f t="shared" si="44"/>
        <v>330188.84576098062</v>
      </c>
      <c r="P32" s="35">
        <f t="shared" si="41"/>
        <v>343810.25536261493</v>
      </c>
      <c r="Q32" s="35">
        <f t="shared" si="41"/>
        <v>357692.33912155259</v>
      </c>
    </row>
    <row r="33" spans="1:17">
      <c r="A33" s="6" t="str">
        <f t="shared" si="39"/>
        <v xml:space="preserve">  Wellington region</v>
      </c>
      <c r="D33" s="35">
        <f t="shared" si="42"/>
        <v>486700</v>
      </c>
      <c r="E33" s="35">
        <f t="shared" si="42"/>
        <v>491400</v>
      </c>
      <c r="F33" s="35">
        <f t="shared" si="43"/>
        <v>496900</v>
      </c>
      <c r="G33" s="35">
        <f t="shared" si="40"/>
        <v>504900</v>
      </c>
      <c r="H33" s="35">
        <f t="shared" si="40"/>
        <v>513900</v>
      </c>
      <c r="I33" s="35">
        <f t="shared" si="33"/>
        <v>526300</v>
      </c>
      <c r="J33" s="35">
        <f t="shared" si="34"/>
        <v>555500</v>
      </c>
      <c r="K33" s="35">
        <f t="shared" si="35"/>
        <v>593001.02145045961</v>
      </c>
      <c r="L33" s="35">
        <f t="shared" si="36"/>
        <v>628748.21246169566</v>
      </c>
      <c r="M33" s="35">
        <f t="shared" si="37"/>
        <v>662236.05720122578</v>
      </c>
      <c r="N33" s="35">
        <f t="shared" si="38"/>
        <v>694248.62104187952</v>
      </c>
      <c r="O33" s="35">
        <f t="shared" si="44"/>
        <v>718730.03064351378</v>
      </c>
      <c r="P33" s="35">
        <f t="shared" si="41"/>
        <v>748380.08171603677</v>
      </c>
      <c r="Q33" s="35">
        <f t="shared" si="41"/>
        <v>778597.5485188968</v>
      </c>
    </row>
    <row r="34" spans="1:17">
      <c r="A34" s="6" t="str">
        <f t="shared" si="39"/>
        <v xml:space="preserve">  TMN</v>
      </c>
      <c r="D34" s="35">
        <f>SUM(K135:K137)</f>
        <v>142200</v>
      </c>
      <c r="E34" s="35">
        <f>SUM(L135:L137)</f>
        <v>143200</v>
      </c>
      <c r="F34" s="35">
        <f>SUM(M135:M137)</f>
        <v>144700</v>
      </c>
      <c r="G34" s="35">
        <f t="shared" ref="G34:H34" si="45">SUM(N135:N137)</f>
        <v>146400</v>
      </c>
      <c r="H34" s="35">
        <f t="shared" si="45"/>
        <v>148800</v>
      </c>
      <c r="I34" s="35">
        <f t="shared" si="33"/>
        <v>152400</v>
      </c>
      <c r="J34" s="35">
        <f t="shared" si="34"/>
        <v>160300</v>
      </c>
      <c r="K34" s="35">
        <f t="shared" si="35"/>
        <v>171121.62689200483</v>
      </c>
      <c r="L34" s="35">
        <f t="shared" si="36"/>
        <v>181437.15293899155</v>
      </c>
      <c r="M34" s="35">
        <f t="shared" si="37"/>
        <v>191100.70201504318</v>
      </c>
      <c r="N34" s="35">
        <f t="shared" si="38"/>
        <v>200338.53096852076</v>
      </c>
      <c r="O34" s="35">
        <f t="shared" si="44"/>
        <v>207403.1033522147</v>
      </c>
      <c r="P34" s="35">
        <f t="shared" si="41"/>
        <v>215959.18469681492</v>
      </c>
      <c r="Q34" s="35">
        <f t="shared" si="41"/>
        <v>224679.00455009751</v>
      </c>
    </row>
    <row r="35" spans="1:17">
      <c r="A35" s="6" t="str">
        <f t="shared" si="39"/>
        <v xml:space="preserve">  West Coast region</v>
      </c>
      <c r="D35" s="35">
        <f t="shared" ref="D35:F38" si="46">K138</f>
        <v>33000</v>
      </c>
      <c r="E35" s="35">
        <f t="shared" si="46"/>
        <v>32800</v>
      </c>
      <c r="F35" s="35">
        <f t="shared" si="46"/>
        <v>32700</v>
      </c>
      <c r="G35" s="35">
        <f t="shared" ref="G35:H35" si="47">N138</f>
        <v>32500</v>
      </c>
      <c r="H35" s="35">
        <f t="shared" si="47"/>
        <v>32500</v>
      </c>
      <c r="I35" s="35">
        <f t="shared" si="33"/>
        <v>33300</v>
      </c>
      <c r="J35" s="35">
        <f t="shared" si="34"/>
        <v>34100</v>
      </c>
      <c r="K35" s="35">
        <f t="shared" si="35"/>
        <v>36402.042900919303</v>
      </c>
      <c r="L35" s="35">
        <f t="shared" si="36"/>
        <v>38596.424923391212</v>
      </c>
      <c r="M35" s="35">
        <f t="shared" si="37"/>
        <v>40652.11440245148</v>
      </c>
      <c r="N35" s="35">
        <f t="shared" si="38"/>
        <v>42617.242083758938</v>
      </c>
      <c r="O35" s="35">
        <f t="shared" si="44"/>
        <v>44120.06128702758</v>
      </c>
      <c r="P35" s="35">
        <f t="shared" si="41"/>
        <v>45940.163432073547</v>
      </c>
      <c r="Q35" s="35">
        <f t="shared" si="41"/>
        <v>47795.097037793668</v>
      </c>
    </row>
    <row r="36" spans="1:17">
      <c r="A36" s="6" t="str">
        <f t="shared" si="39"/>
        <v xml:space="preserve">  Canterbury region</v>
      </c>
      <c r="D36" s="35">
        <f t="shared" si="46"/>
        <v>562900</v>
      </c>
      <c r="E36" s="35">
        <f t="shared" si="46"/>
        <v>574300</v>
      </c>
      <c r="F36" s="35">
        <f t="shared" si="46"/>
        <v>586400</v>
      </c>
      <c r="G36" s="35">
        <f t="shared" ref="G36:H36" si="48">N139</f>
        <v>599900</v>
      </c>
      <c r="H36" s="35">
        <f t="shared" si="48"/>
        <v>612000</v>
      </c>
      <c r="I36" s="35">
        <f t="shared" si="33"/>
        <v>641100</v>
      </c>
      <c r="J36" s="35">
        <f t="shared" si="34"/>
        <v>701300</v>
      </c>
      <c r="K36" s="35">
        <f t="shared" si="35"/>
        <v>748643.77379515278</v>
      </c>
      <c r="L36" s="35">
        <f t="shared" si="36"/>
        <v>793773.39585848269</v>
      </c>
      <c r="M36" s="35">
        <f t="shared" si="37"/>
        <v>836050.66951434675</v>
      </c>
      <c r="N36" s="35">
        <f t="shared" si="38"/>
        <v>876465.45083108929</v>
      </c>
      <c r="O36" s="35">
        <f t="shared" si="44"/>
        <v>907372.4041229455</v>
      </c>
      <c r="P36" s="35">
        <f t="shared" si="41"/>
        <v>944804.59281270311</v>
      </c>
      <c r="Q36" s="35">
        <f t="shared" si="41"/>
        <v>982953.12470981525</v>
      </c>
    </row>
    <row r="37" spans="1:17">
      <c r="A37" s="6" t="str">
        <f t="shared" si="39"/>
        <v xml:space="preserve">  Otago region</v>
      </c>
      <c r="D37" s="35">
        <f t="shared" si="46"/>
        <v>208800</v>
      </c>
      <c r="E37" s="35">
        <f t="shared" si="46"/>
        <v>211600</v>
      </c>
      <c r="F37" s="35">
        <f t="shared" si="46"/>
        <v>215000</v>
      </c>
      <c r="G37" s="35">
        <f t="shared" ref="G37:H37" si="49">N140</f>
        <v>219200</v>
      </c>
      <c r="H37" s="35">
        <f t="shared" si="49"/>
        <v>224200</v>
      </c>
      <c r="I37" s="35">
        <f t="shared" si="33"/>
        <v>230800</v>
      </c>
      <c r="J37" s="35">
        <f t="shared" si="34"/>
        <v>246100</v>
      </c>
      <c r="K37" s="35">
        <f t="shared" si="35"/>
        <v>262713.86386851146</v>
      </c>
      <c r="L37" s="35">
        <f t="shared" si="36"/>
        <v>278550.73823010491</v>
      </c>
      <c r="M37" s="35">
        <f t="shared" si="37"/>
        <v>293386.66728572757</v>
      </c>
      <c r="N37" s="35">
        <f t="shared" si="38"/>
        <v>307569.01105023682</v>
      </c>
      <c r="O37" s="35">
        <f t="shared" si="44"/>
        <v>318414.87046150991</v>
      </c>
      <c r="P37" s="35">
        <f t="shared" si="41"/>
        <v>331550.56365493545</v>
      </c>
      <c r="Q37" s="35">
        <f t="shared" si="41"/>
        <v>344937.63580648159</v>
      </c>
    </row>
    <row r="38" spans="1:17">
      <c r="A38" s="6" t="str">
        <f t="shared" si="39"/>
        <v xml:space="preserve">  Southland region</v>
      </c>
      <c r="D38" s="35">
        <f t="shared" si="46"/>
        <v>96000</v>
      </c>
      <c r="E38" s="35">
        <f t="shared" si="46"/>
        <v>96500</v>
      </c>
      <c r="F38" s="35">
        <f t="shared" si="46"/>
        <v>97300</v>
      </c>
      <c r="G38" s="35">
        <f t="shared" ref="G38:H38" si="50">N141</f>
        <v>98000</v>
      </c>
      <c r="H38" s="35">
        <f t="shared" si="50"/>
        <v>98400</v>
      </c>
      <c r="I38" s="35">
        <f t="shared" si="33"/>
        <v>101300</v>
      </c>
      <c r="J38" s="35">
        <f t="shared" si="34"/>
        <v>104600</v>
      </c>
      <c r="K38" s="35">
        <f t="shared" si="35"/>
        <v>111661.3984585384</v>
      </c>
      <c r="L38" s="35">
        <f t="shared" si="36"/>
        <v>118392.55269755781</v>
      </c>
      <c r="M38" s="35">
        <f t="shared" si="37"/>
        <v>124698.27467731452</v>
      </c>
      <c r="N38" s="35">
        <f t="shared" si="38"/>
        <v>130726.20299006408</v>
      </c>
      <c r="O38" s="35">
        <f t="shared" si="44"/>
        <v>135336.02377193797</v>
      </c>
      <c r="P38" s="35">
        <f t="shared" si="41"/>
        <v>140919.09369486489</v>
      </c>
      <c r="Q38" s="35">
        <f t="shared" si="41"/>
        <v>146609.00733587149</v>
      </c>
    </row>
    <row r="39" spans="1:17">
      <c r="A39" s="6" t="str">
        <f t="shared" si="39"/>
        <v>Total, New Zealand by region</v>
      </c>
      <c r="D39" s="35">
        <f t="shared" ref="D39:Q39" si="51">SUM(D25:D38)</f>
        <v>4441600</v>
      </c>
      <c r="E39" s="35">
        <f t="shared" si="51"/>
        <v>4509100</v>
      </c>
      <c r="F39" s="35">
        <f t="shared" si="51"/>
        <v>4595000</v>
      </c>
      <c r="G39" s="35">
        <f t="shared" si="51"/>
        <v>4692600</v>
      </c>
      <c r="H39" s="35">
        <f t="shared" si="51"/>
        <v>4793200</v>
      </c>
      <c r="I39" s="35">
        <f t="shared" si="51"/>
        <v>4972200</v>
      </c>
      <c r="J39" s="35">
        <f t="shared" si="51"/>
        <v>5384500</v>
      </c>
      <c r="K39" s="35">
        <f t="shared" si="51"/>
        <v>5748000.0000000009</v>
      </c>
      <c r="L39" s="35">
        <f t="shared" si="51"/>
        <v>6094500</v>
      </c>
      <c r="M39" s="35">
        <f t="shared" si="51"/>
        <v>6419100.0000000009</v>
      </c>
      <c r="N39" s="35">
        <f t="shared" si="51"/>
        <v>6729400</v>
      </c>
      <c r="O39" s="35">
        <f t="shared" si="51"/>
        <v>6966700</v>
      </c>
      <c r="P39" s="35">
        <f t="shared" si="51"/>
        <v>7254099.9999999991</v>
      </c>
      <c r="Q39" s="35">
        <f t="shared" si="51"/>
        <v>7547000.0000000009</v>
      </c>
    </row>
    <row r="40" spans="1:17">
      <c r="A40" s="7"/>
      <c r="D40" s="3"/>
      <c r="E40" s="4"/>
      <c r="F40" s="3"/>
      <c r="G40" s="3"/>
      <c r="H40" s="3"/>
    </row>
    <row r="41" spans="1:17">
      <c r="A41" s="7"/>
      <c r="D41" s="3"/>
      <c r="E41" s="4"/>
      <c r="F41" s="3"/>
      <c r="G41" s="3"/>
      <c r="H41" s="3"/>
      <c r="I41" s="3"/>
      <c r="J41" s="3"/>
      <c r="K41" s="3"/>
      <c r="L41" s="3"/>
      <c r="M41" s="3"/>
    </row>
    <row r="42" spans="1:17">
      <c r="A42" s="7"/>
      <c r="D42" s="3"/>
      <c r="E42" s="4"/>
      <c r="F42" s="3"/>
      <c r="G42" s="3"/>
      <c r="H42" s="3"/>
      <c r="I42" s="3"/>
      <c r="J42" s="3"/>
      <c r="K42" s="3"/>
      <c r="L42" s="3"/>
      <c r="M42" s="3"/>
    </row>
    <row r="43" spans="1:17">
      <c r="A43" s="130" t="s">
        <v>162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3"/>
      <c r="L43" s="3"/>
      <c r="M43" s="3"/>
    </row>
    <row r="44" spans="1:17">
      <c r="A44" s="139" t="s">
        <v>2</v>
      </c>
      <c r="B44" s="140"/>
      <c r="C44" s="141"/>
      <c r="D44" s="142" t="s">
        <v>170</v>
      </c>
      <c r="E44" s="143"/>
      <c r="F44" s="143"/>
      <c r="G44" s="143"/>
      <c r="H44" s="143"/>
      <c r="I44" s="143"/>
      <c r="J44" s="144"/>
      <c r="K44" s="127" t="s">
        <v>167</v>
      </c>
      <c r="L44" s="128"/>
      <c r="M44" s="129"/>
    </row>
    <row r="45" spans="1:17" ht="12.75" customHeight="1">
      <c r="A45" s="135" t="s">
        <v>3</v>
      </c>
      <c r="B45" s="136"/>
      <c r="C45" s="137"/>
      <c r="D45" s="127" t="s">
        <v>4</v>
      </c>
      <c r="E45" s="128"/>
      <c r="F45" s="128"/>
      <c r="G45" s="128"/>
      <c r="H45" s="128"/>
      <c r="I45" s="128"/>
      <c r="J45" s="128"/>
      <c r="K45" s="128"/>
      <c r="L45" s="128"/>
      <c r="M45" s="129"/>
    </row>
    <row r="46" spans="1:17">
      <c r="A46" s="135" t="s">
        <v>5</v>
      </c>
      <c r="B46" s="136"/>
      <c r="C46" s="137"/>
      <c r="D46" s="8" t="s">
        <v>171</v>
      </c>
      <c r="E46" s="9" t="s">
        <v>172</v>
      </c>
      <c r="F46" s="9" t="s">
        <v>173</v>
      </c>
      <c r="G46" s="9" t="s">
        <v>174</v>
      </c>
      <c r="H46" s="9" t="s">
        <v>175</v>
      </c>
      <c r="I46" s="9" t="s">
        <v>176</v>
      </c>
      <c r="J46" s="9" t="s">
        <v>177</v>
      </c>
      <c r="K46" s="9" t="s">
        <v>82</v>
      </c>
      <c r="L46" s="9" t="s">
        <v>87</v>
      </c>
      <c r="M46" s="9" t="s">
        <v>92</v>
      </c>
    </row>
    <row r="47" spans="1:17" ht="13.5">
      <c r="A47" s="10" t="s">
        <v>6</v>
      </c>
      <c r="B47" s="11" t="s">
        <v>7</v>
      </c>
      <c r="C47" s="12" t="s">
        <v>8</v>
      </c>
      <c r="D47" s="12" t="s">
        <v>8</v>
      </c>
      <c r="E47" s="12" t="s">
        <v>8</v>
      </c>
      <c r="F47" s="12" t="s">
        <v>8</v>
      </c>
      <c r="G47" s="12" t="s">
        <v>8</v>
      </c>
      <c r="H47" s="12" t="s">
        <v>8</v>
      </c>
      <c r="I47" s="12" t="s">
        <v>8</v>
      </c>
      <c r="J47" s="12" t="s">
        <v>8</v>
      </c>
      <c r="K47" s="12"/>
      <c r="L47" s="12"/>
      <c r="M47" s="12"/>
    </row>
    <row r="48" spans="1:17" ht="13.5">
      <c r="A48" s="145" t="s">
        <v>9</v>
      </c>
      <c r="B48" s="13" t="s">
        <v>10</v>
      </c>
      <c r="C48" s="12" t="s">
        <v>8</v>
      </c>
      <c r="D48" s="14">
        <f t="shared" ref="D48:J51" si="52">D52+D56+D60+D64+D68+D72+D76+D80+D84+D88+D92+D96+D100+D104+D108+D112</f>
        <v>4441600</v>
      </c>
      <c r="E48" s="14">
        <f t="shared" si="52"/>
        <v>4972200</v>
      </c>
      <c r="F48" s="14">
        <f t="shared" si="52"/>
        <v>5384500</v>
      </c>
      <c r="G48" s="14">
        <f t="shared" si="52"/>
        <v>5748000</v>
      </c>
      <c r="H48" s="14">
        <f t="shared" si="52"/>
        <v>6094500</v>
      </c>
      <c r="I48" s="14">
        <f t="shared" si="52"/>
        <v>6419100</v>
      </c>
      <c r="J48" s="14">
        <f>J52+J56+J60+J64+J68+J72+J76+J80+J84+J88+J92+J96+J100+J104+J108+J112</f>
        <v>6729400</v>
      </c>
      <c r="K48" s="92">
        <f>J48*(1+($J48-$I48)/$I48)</f>
        <v>7054699.9361281181</v>
      </c>
      <c r="L48" s="92">
        <f t="shared" ref="L48:M48" si="53">K48*(1+($J48-$I48)/$I48)</f>
        <v>7395724.9069465436</v>
      </c>
      <c r="M48" s="92">
        <f t="shared" si="53"/>
        <v>7753235.0623617135</v>
      </c>
    </row>
    <row r="49" spans="1:13" ht="13.5">
      <c r="A49" s="146"/>
      <c r="B49" s="13" t="s">
        <v>11</v>
      </c>
      <c r="C49" s="12" t="s">
        <v>8</v>
      </c>
      <c r="D49" s="15">
        <f t="shared" si="52"/>
        <v>1452300</v>
      </c>
      <c r="E49" s="15">
        <f t="shared" si="52"/>
        <v>1699300</v>
      </c>
      <c r="F49" s="15">
        <f t="shared" si="52"/>
        <v>1831900</v>
      </c>
      <c r="G49" s="15">
        <f t="shared" si="52"/>
        <v>1903500</v>
      </c>
      <c r="H49" s="15">
        <f t="shared" si="52"/>
        <v>1905800</v>
      </c>
      <c r="I49" s="15">
        <f t="shared" si="52"/>
        <v>1941800</v>
      </c>
      <c r="J49" s="15">
        <f t="shared" si="52"/>
        <v>2030700</v>
      </c>
      <c r="K49" s="93">
        <f t="shared" ref="K49:M112" si="54">J49*(1+($J49-$I49)/$I49)</f>
        <v>2123670.0432588318</v>
      </c>
      <c r="L49" s="93">
        <f t="shared" si="54"/>
        <v>2220896.46557097</v>
      </c>
      <c r="M49" s="93">
        <f t="shared" si="54"/>
        <v>2322574.1336054015</v>
      </c>
    </row>
    <row r="50" spans="1:13" ht="13.5">
      <c r="A50" s="146"/>
      <c r="B50" s="13" t="s">
        <v>12</v>
      </c>
      <c r="C50" s="12" t="s">
        <v>8</v>
      </c>
      <c r="D50" s="14">
        <f t="shared" si="52"/>
        <v>1454700</v>
      </c>
      <c r="E50" s="14">
        <f t="shared" si="52"/>
        <v>1536400</v>
      </c>
      <c r="F50" s="14">
        <f t="shared" si="52"/>
        <v>1588500</v>
      </c>
      <c r="G50" s="14">
        <f t="shared" si="52"/>
        <v>1640500</v>
      </c>
      <c r="H50" s="14">
        <f t="shared" si="52"/>
        <v>1768600</v>
      </c>
      <c r="I50" s="14">
        <f t="shared" si="52"/>
        <v>1881100</v>
      </c>
      <c r="J50" s="14">
        <f t="shared" si="52"/>
        <v>1984500</v>
      </c>
      <c r="K50" s="92">
        <f t="shared" si="54"/>
        <v>2093583.6744458028</v>
      </c>
      <c r="L50" s="92">
        <f t="shared" ref="L50:M50" si="55">K50*(1+($J50-$I50)/$I50)</f>
        <v>2208663.4426334035</v>
      </c>
      <c r="M50" s="92">
        <f t="shared" si="55"/>
        <v>2330068.8968720371</v>
      </c>
    </row>
    <row r="51" spans="1:13" ht="13.5">
      <c r="A51" s="147"/>
      <c r="B51" s="13" t="s">
        <v>13</v>
      </c>
      <c r="C51" s="12" t="s">
        <v>8</v>
      </c>
      <c r="D51" s="15">
        <f t="shared" si="52"/>
        <v>626000</v>
      </c>
      <c r="E51" s="15">
        <f t="shared" si="52"/>
        <v>762900</v>
      </c>
      <c r="F51" s="15">
        <f t="shared" si="52"/>
        <v>920200</v>
      </c>
      <c r="G51" s="15">
        <f t="shared" si="52"/>
        <v>1103900</v>
      </c>
      <c r="H51" s="15">
        <f t="shared" si="52"/>
        <v>1269600</v>
      </c>
      <c r="I51" s="15">
        <f t="shared" si="52"/>
        <v>1424400</v>
      </c>
      <c r="J51" s="15">
        <f t="shared" si="52"/>
        <v>1528700</v>
      </c>
      <c r="K51" s="93">
        <f t="shared" si="54"/>
        <v>1640637.243751755</v>
      </c>
      <c r="L51" s="93">
        <f t="shared" ref="L51:M51" si="56">K51*(1+($J51-$I51)/$I51)</f>
        <v>1760770.959367669</v>
      </c>
      <c r="M51" s="93">
        <f t="shared" si="56"/>
        <v>1889701.3237751722</v>
      </c>
    </row>
    <row r="52" spans="1:13" ht="13.5">
      <c r="A52" s="132" t="s">
        <v>14</v>
      </c>
      <c r="B52" s="13" t="s">
        <v>10</v>
      </c>
      <c r="C52" s="12" t="s">
        <v>8</v>
      </c>
      <c r="D52" s="14">
        <v>164700</v>
      </c>
      <c r="E52" s="14">
        <v>179700</v>
      </c>
      <c r="F52" s="14">
        <v>190800</v>
      </c>
      <c r="G52" s="14">
        <v>200500</v>
      </c>
      <c r="H52" s="14">
        <v>209200</v>
      </c>
      <c r="I52" s="14">
        <v>216900</v>
      </c>
      <c r="J52" s="14">
        <v>224000</v>
      </c>
      <c r="K52" s="92">
        <f t="shared" si="54"/>
        <v>231332.41124942372</v>
      </c>
      <c r="L52" s="92">
        <f t="shared" ref="L52:M52" si="57">K52*(1+($J52-$I52)/$I52)</f>
        <v>238904.84149318081</v>
      </c>
      <c r="M52" s="92">
        <f t="shared" si="57"/>
        <v>246725.14750794147</v>
      </c>
    </row>
    <row r="53" spans="1:13" ht="13.5">
      <c r="A53" s="133"/>
      <c r="B53" s="13" t="s">
        <v>11</v>
      </c>
      <c r="C53" s="12" t="s">
        <v>8</v>
      </c>
      <c r="D53" s="15">
        <v>42900</v>
      </c>
      <c r="E53" s="15">
        <v>47300</v>
      </c>
      <c r="F53" s="15">
        <v>49800</v>
      </c>
      <c r="G53" s="15">
        <v>51600</v>
      </c>
      <c r="H53" s="15">
        <v>51900</v>
      </c>
      <c r="I53" s="15">
        <v>53000</v>
      </c>
      <c r="J53" s="15">
        <v>55700</v>
      </c>
      <c r="K53" s="93">
        <f t="shared" si="54"/>
        <v>58537.547169811325</v>
      </c>
      <c r="L53" s="93">
        <f t="shared" ref="L53:M53" si="58">K53*(1+($J53-$I53)/$I53)</f>
        <v>61519.648629405492</v>
      </c>
      <c r="M53" s="93">
        <f t="shared" si="58"/>
        <v>64653.668465243136</v>
      </c>
    </row>
    <row r="54" spans="1:13" ht="13.5">
      <c r="A54" s="133"/>
      <c r="B54" s="13" t="s">
        <v>12</v>
      </c>
      <c r="C54" s="12" t="s">
        <v>8</v>
      </c>
      <c r="D54" s="14">
        <v>56500</v>
      </c>
      <c r="E54" s="14">
        <v>58200</v>
      </c>
      <c r="F54" s="14">
        <v>57500</v>
      </c>
      <c r="G54" s="14">
        <v>56600</v>
      </c>
      <c r="H54" s="14">
        <v>57500</v>
      </c>
      <c r="I54" s="14">
        <v>58400</v>
      </c>
      <c r="J54" s="14">
        <v>59400</v>
      </c>
      <c r="K54" s="92">
        <f t="shared" si="54"/>
        <v>60417.123287671231</v>
      </c>
      <c r="L54" s="92">
        <f t="shared" ref="L54:M54" si="59">K54*(1+($J54-$I54)/$I54)</f>
        <v>61451.663069994363</v>
      </c>
      <c r="M54" s="92">
        <f t="shared" si="59"/>
        <v>62503.917574617553</v>
      </c>
    </row>
    <row r="55" spans="1:13" ht="13.5">
      <c r="A55" s="134"/>
      <c r="B55" s="13" t="s">
        <v>13</v>
      </c>
      <c r="C55" s="12" t="s">
        <v>8</v>
      </c>
      <c r="D55" s="15">
        <v>28900</v>
      </c>
      <c r="E55" s="15">
        <v>35600</v>
      </c>
      <c r="F55" s="15">
        <v>42900</v>
      </c>
      <c r="G55" s="15">
        <v>50900</v>
      </c>
      <c r="H55" s="15">
        <v>57400</v>
      </c>
      <c r="I55" s="15">
        <v>62700</v>
      </c>
      <c r="J55" s="15">
        <v>65700</v>
      </c>
      <c r="K55" s="93">
        <f t="shared" si="54"/>
        <v>68843.540669856462</v>
      </c>
      <c r="L55" s="93">
        <f t="shared" ref="L55:M55" si="60">K55*(1+($J55-$I55)/$I55)</f>
        <v>72137.489984203668</v>
      </c>
      <c r="M55" s="93">
        <f t="shared" si="60"/>
        <v>75589.044528902406</v>
      </c>
    </row>
    <row r="56" spans="1:13" ht="13.5">
      <c r="A56" s="132" t="s">
        <v>15</v>
      </c>
      <c r="B56" s="13" t="s">
        <v>10</v>
      </c>
      <c r="C56" s="12" t="s">
        <v>8</v>
      </c>
      <c r="D56" s="14">
        <v>1493200</v>
      </c>
      <c r="E56" s="14">
        <v>1736200</v>
      </c>
      <c r="F56" s="14">
        <v>1936500</v>
      </c>
      <c r="G56" s="14">
        <v>2113200</v>
      </c>
      <c r="H56" s="14">
        <v>2284800</v>
      </c>
      <c r="I56" s="14">
        <v>2448200</v>
      </c>
      <c r="J56" s="14">
        <v>2606800</v>
      </c>
      <c r="K56" s="92">
        <f t="shared" si="54"/>
        <v>2775674.4710399481</v>
      </c>
      <c r="L56" s="92">
        <f t="shared" ref="L56:M56" si="61">K56*(1+($J56-$I56)/$I56)</f>
        <v>2955489.0168723706</v>
      </c>
      <c r="M56" s="92">
        <f t="shared" si="61"/>
        <v>3146952.3605844686</v>
      </c>
    </row>
    <row r="57" spans="1:13" ht="13.5">
      <c r="A57" s="133"/>
      <c r="B57" s="13" t="s">
        <v>11</v>
      </c>
      <c r="C57" s="12" t="s">
        <v>8</v>
      </c>
      <c r="D57" s="15">
        <v>539400</v>
      </c>
      <c r="E57" s="15">
        <v>678200</v>
      </c>
      <c r="F57" s="15">
        <v>755000</v>
      </c>
      <c r="G57" s="15">
        <v>788100</v>
      </c>
      <c r="H57" s="15">
        <v>779200</v>
      </c>
      <c r="I57" s="15">
        <v>796900</v>
      </c>
      <c r="J57" s="15">
        <v>840400</v>
      </c>
      <c r="K57" s="93">
        <f t="shared" si="54"/>
        <v>886274.51374074537</v>
      </c>
      <c r="L57" s="93">
        <f t="shared" ref="L57:M57" si="62">K57*(1+($J57-$I57)/$I57)</f>
        <v>934653.15767062665</v>
      </c>
      <c r="M57" s="93">
        <f t="shared" si="62"/>
        <v>985672.62354924658</v>
      </c>
    </row>
    <row r="58" spans="1:13" ht="13.5">
      <c r="A58" s="133"/>
      <c r="B58" s="13" t="s">
        <v>12</v>
      </c>
      <c r="C58" s="12" t="s">
        <v>8</v>
      </c>
      <c r="D58" s="14">
        <v>472500</v>
      </c>
      <c r="E58" s="14">
        <v>510800</v>
      </c>
      <c r="F58" s="14">
        <v>549700</v>
      </c>
      <c r="G58" s="14">
        <v>601000</v>
      </c>
      <c r="H58" s="14">
        <v>692600</v>
      </c>
      <c r="I58" s="14">
        <v>770100</v>
      </c>
      <c r="J58" s="14">
        <v>838200</v>
      </c>
      <c r="K58" s="92">
        <f t="shared" si="54"/>
        <v>912322.08804051415</v>
      </c>
      <c r="L58" s="92">
        <f t="shared" ref="L58:M58" si="63">K58*(1+($J58-$I58)/$I58)</f>
        <v>992998.79781269829</v>
      </c>
      <c r="M58" s="92">
        <f t="shared" si="63"/>
        <v>1080809.7550014332</v>
      </c>
    </row>
    <row r="59" spans="1:13" ht="13.5">
      <c r="A59" s="134"/>
      <c r="B59" s="13" t="s">
        <v>13</v>
      </c>
      <c r="C59" s="12" t="s">
        <v>8</v>
      </c>
      <c r="D59" s="15">
        <v>169800</v>
      </c>
      <c r="E59" s="15">
        <v>212000</v>
      </c>
      <c r="F59" s="15">
        <v>261200</v>
      </c>
      <c r="G59" s="15">
        <v>319700</v>
      </c>
      <c r="H59" s="15">
        <v>377400</v>
      </c>
      <c r="I59" s="15">
        <v>434700</v>
      </c>
      <c r="J59" s="15">
        <v>478100</v>
      </c>
      <c r="K59" s="93">
        <f t="shared" si="54"/>
        <v>525833.01127214171</v>
      </c>
      <c r="L59" s="93">
        <f t="shared" ref="L59:M59" si="64">K59*(1+($J59-$I59)/$I59)</f>
        <v>578331.63719625247</v>
      </c>
      <c r="M59" s="93">
        <f t="shared" si="64"/>
        <v>636071.67182776239</v>
      </c>
    </row>
    <row r="60" spans="1:13" ht="13.5">
      <c r="A60" s="132" t="s">
        <v>16</v>
      </c>
      <c r="B60" s="13" t="s">
        <v>10</v>
      </c>
      <c r="C60" s="12" t="s">
        <v>8</v>
      </c>
      <c r="D60" s="14">
        <v>424600</v>
      </c>
      <c r="E60" s="14">
        <v>476600</v>
      </c>
      <c r="F60" s="14">
        <v>513400</v>
      </c>
      <c r="G60" s="14">
        <v>546300</v>
      </c>
      <c r="H60" s="14">
        <v>577500</v>
      </c>
      <c r="I60" s="14">
        <v>606700</v>
      </c>
      <c r="J60" s="14">
        <v>634900</v>
      </c>
      <c r="K60" s="92">
        <f t="shared" si="54"/>
        <v>664410.76314488216</v>
      </c>
      <c r="L60" s="92">
        <f t="shared" ref="L60:M60" si="65">K60*(1+($J60-$I60)/$I60)</f>
        <v>695293.21496734081</v>
      </c>
      <c r="M60" s="92">
        <f t="shared" si="65"/>
        <v>727611.11287747591</v>
      </c>
    </row>
    <row r="61" spans="1:13" ht="13.5">
      <c r="A61" s="133"/>
      <c r="B61" s="13" t="s">
        <v>11</v>
      </c>
      <c r="C61" s="12" t="s">
        <v>8</v>
      </c>
      <c r="D61" s="15">
        <v>134500</v>
      </c>
      <c r="E61" s="15">
        <v>155500</v>
      </c>
      <c r="F61" s="15">
        <v>164200</v>
      </c>
      <c r="G61" s="15">
        <v>170100</v>
      </c>
      <c r="H61" s="15">
        <v>172200</v>
      </c>
      <c r="I61" s="15">
        <v>176600</v>
      </c>
      <c r="J61" s="15">
        <v>186000</v>
      </c>
      <c r="K61" s="93">
        <f t="shared" si="54"/>
        <v>195900.33975084938</v>
      </c>
      <c r="L61" s="93">
        <f t="shared" ref="L61:M61" si="66">K61*(1+($J61-$I61)/$I61)</f>
        <v>206327.65115321623</v>
      </c>
      <c r="M61" s="93">
        <f t="shared" si="66"/>
        <v>217309.9836608053</v>
      </c>
    </row>
    <row r="62" spans="1:13" ht="13.5">
      <c r="A62" s="133"/>
      <c r="B62" s="13" t="s">
        <v>12</v>
      </c>
      <c r="C62" s="12" t="s">
        <v>8</v>
      </c>
      <c r="D62" s="14">
        <v>136100</v>
      </c>
      <c r="E62" s="14">
        <v>145000</v>
      </c>
      <c r="F62" s="14">
        <v>150000</v>
      </c>
      <c r="G62" s="14">
        <v>154000</v>
      </c>
      <c r="H62" s="14">
        <v>162700</v>
      </c>
      <c r="I62" s="14">
        <v>170400</v>
      </c>
      <c r="J62" s="14">
        <v>176600</v>
      </c>
      <c r="K62" s="92">
        <f t="shared" si="54"/>
        <v>183025.58685446007</v>
      </c>
      <c r="L62" s="92">
        <f t="shared" ref="L62:M62" si="67">K62*(1+($J62-$I62)/$I62)</f>
        <v>189684.96853578431</v>
      </c>
      <c r="M62" s="92">
        <f t="shared" si="67"/>
        <v>196586.65166326001</v>
      </c>
    </row>
    <row r="63" spans="1:13" ht="13.5">
      <c r="A63" s="134"/>
      <c r="B63" s="13" t="s">
        <v>13</v>
      </c>
      <c r="C63" s="12" t="s">
        <v>8</v>
      </c>
      <c r="D63" s="15">
        <v>61600</v>
      </c>
      <c r="E63" s="15">
        <v>75400</v>
      </c>
      <c r="F63" s="15">
        <v>91200</v>
      </c>
      <c r="G63" s="15">
        <v>109200</v>
      </c>
      <c r="H63" s="15">
        <v>125300</v>
      </c>
      <c r="I63" s="15">
        <v>140500</v>
      </c>
      <c r="J63" s="15">
        <v>151000</v>
      </c>
      <c r="K63" s="93">
        <f t="shared" si="54"/>
        <v>162284.69750889682</v>
      </c>
      <c r="L63" s="93">
        <f t="shared" ref="L63:M63" si="68">K63*(1+($J63-$I63)/$I63)</f>
        <v>174412.73540102079</v>
      </c>
      <c r="M63" s="93">
        <f t="shared" si="68"/>
        <v>187447.13911426437</v>
      </c>
    </row>
    <row r="64" spans="1:13" ht="13.5">
      <c r="A64" s="132" t="s">
        <v>17</v>
      </c>
      <c r="B64" s="13" t="s">
        <v>10</v>
      </c>
      <c r="C64" s="12" t="s">
        <v>8</v>
      </c>
      <c r="D64" s="14">
        <v>279700</v>
      </c>
      <c r="E64" s="14">
        <v>310200</v>
      </c>
      <c r="F64" s="14">
        <v>332600</v>
      </c>
      <c r="G64" s="14">
        <v>352300</v>
      </c>
      <c r="H64" s="14">
        <v>370700</v>
      </c>
      <c r="I64" s="14">
        <v>387800</v>
      </c>
      <c r="J64" s="14">
        <v>403900</v>
      </c>
      <c r="K64" s="92">
        <f t="shared" si="54"/>
        <v>420668.41155234654</v>
      </c>
      <c r="L64" s="92">
        <f t="shared" ref="L64:M64" si="69">K64*(1+($J64-$I64)/$I64)</f>
        <v>438132.98459513346</v>
      </c>
      <c r="M64" s="92">
        <f t="shared" si="69"/>
        <v>456322.62113969674</v>
      </c>
    </row>
    <row r="65" spans="1:15" ht="13.5">
      <c r="A65" s="133"/>
      <c r="B65" s="13" t="s">
        <v>11</v>
      </c>
      <c r="C65" s="12" t="s">
        <v>8</v>
      </c>
      <c r="D65" s="15">
        <v>78700</v>
      </c>
      <c r="E65" s="15">
        <v>90700</v>
      </c>
      <c r="F65" s="15">
        <v>97100</v>
      </c>
      <c r="G65" s="15">
        <v>100900</v>
      </c>
      <c r="H65" s="15">
        <v>101600</v>
      </c>
      <c r="I65" s="15">
        <v>103600</v>
      </c>
      <c r="J65" s="15">
        <v>108400</v>
      </c>
      <c r="K65" s="93">
        <f t="shared" si="54"/>
        <v>113422.39382239382</v>
      </c>
      <c r="L65" s="93">
        <f t="shared" ref="L65:M65" si="70">K65*(1+($J65-$I65)/$I65)</f>
        <v>118677.48542806457</v>
      </c>
      <c r="M65" s="93">
        <f t="shared" si="70"/>
        <v>124176.0561814884</v>
      </c>
    </row>
    <row r="66" spans="1:15" ht="13.5">
      <c r="A66" s="133"/>
      <c r="B66" s="13" t="s">
        <v>12</v>
      </c>
      <c r="C66" s="12" t="s">
        <v>8</v>
      </c>
      <c r="D66" s="14">
        <v>92400</v>
      </c>
      <c r="E66" s="14">
        <v>97400</v>
      </c>
      <c r="F66" s="14">
        <v>98600</v>
      </c>
      <c r="G66" s="14">
        <v>99200</v>
      </c>
      <c r="H66" s="14">
        <v>103800</v>
      </c>
      <c r="I66" s="14">
        <v>108000</v>
      </c>
      <c r="J66" s="14">
        <v>111900</v>
      </c>
      <c r="K66" s="92">
        <f t="shared" si="54"/>
        <v>115940.83333333334</v>
      </c>
      <c r="L66" s="92">
        <f t="shared" ref="L66:M66" si="71">K66*(1+($J66-$I66)/$I66)</f>
        <v>120127.58564814818</v>
      </c>
      <c r="M66" s="92">
        <f t="shared" si="71"/>
        <v>124465.52624099798</v>
      </c>
    </row>
    <row r="67" spans="1:15" ht="13.5">
      <c r="A67" s="134"/>
      <c r="B67" s="13" t="s">
        <v>13</v>
      </c>
      <c r="C67" s="12" t="s">
        <v>8</v>
      </c>
      <c r="D67" s="15">
        <v>48200</v>
      </c>
      <c r="E67" s="15">
        <v>57800</v>
      </c>
      <c r="F67" s="15">
        <v>68800</v>
      </c>
      <c r="G67" s="15">
        <v>81100</v>
      </c>
      <c r="H67" s="15">
        <v>91700</v>
      </c>
      <c r="I67" s="15">
        <v>101300</v>
      </c>
      <c r="J67" s="15">
        <v>107700</v>
      </c>
      <c r="K67" s="93">
        <f t="shared" si="54"/>
        <v>114504.34353405726</v>
      </c>
      <c r="L67" s="93">
        <f t="shared" ref="L67:M67" si="72">K67*(1+($J67-$I67)/$I67)</f>
        <v>121738.57649178644</v>
      </c>
      <c r="M67" s="93">
        <f t="shared" si="72"/>
        <v>129429.8587183159</v>
      </c>
    </row>
    <row r="68" spans="1:15" ht="13.5">
      <c r="A68" s="132" t="s">
        <v>18</v>
      </c>
      <c r="B68" s="13" t="s">
        <v>10</v>
      </c>
      <c r="C68" s="12" t="s">
        <v>8</v>
      </c>
      <c r="D68" s="14">
        <v>47000</v>
      </c>
      <c r="E68" s="14">
        <v>49500</v>
      </c>
      <c r="F68" s="14">
        <v>51500</v>
      </c>
      <c r="G68" s="14">
        <v>53400</v>
      </c>
      <c r="H68" s="14">
        <v>55100</v>
      </c>
      <c r="I68" s="14">
        <v>56500</v>
      </c>
      <c r="J68" s="14">
        <v>57700</v>
      </c>
      <c r="K68" s="92">
        <f t="shared" si="54"/>
        <v>58925.486725663715</v>
      </c>
      <c r="L68" s="92">
        <f t="shared" ref="L68:M68" si="73">K68*(1+($J68-$I68)/$I68)</f>
        <v>60177.00148797869</v>
      </c>
      <c r="M68" s="92">
        <f t="shared" si="73"/>
        <v>61455.097094803015</v>
      </c>
    </row>
    <row r="69" spans="1:15" ht="13.5">
      <c r="A69" s="133"/>
      <c r="B69" s="13" t="s">
        <v>11</v>
      </c>
      <c r="C69" s="12" t="s">
        <v>8</v>
      </c>
      <c r="D69" s="15">
        <v>14000</v>
      </c>
      <c r="E69" s="15">
        <v>14800</v>
      </c>
      <c r="F69" s="15">
        <v>15300</v>
      </c>
      <c r="G69" s="15">
        <v>15700</v>
      </c>
      <c r="H69" s="15">
        <v>15700</v>
      </c>
      <c r="I69" s="15">
        <v>15900</v>
      </c>
      <c r="J69" s="15">
        <v>16300</v>
      </c>
      <c r="K69" s="93">
        <f t="shared" si="54"/>
        <v>16710.062893081762</v>
      </c>
      <c r="L69" s="93">
        <f t="shared" ref="L69:M69" si="74">K69*(1+($J69-$I69)/$I69)</f>
        <v>17130.44183378822</v>
      </c>
      <c r="M69" s="93">
        <f t="shared" si="74"/>
        <v>17561.39634533006</v>
      </c>
    </row>
    <row r="70" spans="1:15" ht="13.5">
      <c r="A70" s="133"/>
      <c r="B70" s="13" t="s">
        <v>12</v>
      </c>
      <c r="C70" s="12" t="s">
        <v>8</v>
      </c>
      <c r="D70" s="14">
        <v>14900</v>
      </c>
      <c r="E70" s="14">
        <v>15000</v>
      </c>
      <c r="F70" s="14">
        <v>14700</v>
      </c>
      <c r="G70" s="14">
        <v>14400</v>
      </c>
      <c r="H70" s="14">
        <v>14800</v>
      </c>
      <c r="I70" s="14">
        <v>14900</v>
      </c>
      <c r="J70" s="14">
        <v>15300</v>
      </c>
      <c r="K70" s="92">
        <f t="shared" si="54"/>
        <v>15710.738255033557</v>
      </c>
      <c r="L70" s="92">
        <f t="shared" ref="L70:M70" si="75">K70*(1+($J70-$I70)/$I70)</f>
        <v>16132.503040403584</v>
      </c>
      <c r="M70" s="92">
        <f t="shared" si="75"/>
        <v>16565.590370347305</v>
      </c>
    </row>
    <row r="71" spans="1:15" ht="13.5">
      <c r="A71" s="134"/>
      <c r="B71" s="13" t="s">
        <v>13</v>
      </c>
      <c r="C71" s="12" t="s">
        <v>8</v>
      </c>
      <c r="D71" s="15">
        <v>6400</v>
      </c>
      <c r="E71" s="15">
        <v>7700</v>
      </c>
      <c r="F71" s="15">
        <v>9300</v>
      </c>
      <c r="G71" s="15">
        <v>11000</v>
      </c>
      <c r="H71" s="15">
        <v>12300</v>
      </c>
      <c r="I71" s="15">
        <v>13400</v>
      </c>
      <c r="J71" s="15">
        <v>13900</v>
      </c>
      <c r="K71" s="93">
        <f t="shared" si="54"/>
        <v>14418.656716417911</v>
      </c>
      <c r="L71" s="93">
        <f t="shared" ref="L71:M71" si="76">K71*(1+($J71-$I71)/$I71)</f>
        <v>14956.666295388728</v>
      </c>
      <c r="M71" s="93">
        <f t="shared" si="76"/>
        <v>15514.750858649501</v>
      </c>
    </row>
    <row r="72" spans="1:15" ht="13.5">
      <c r="A72" s="132" t="s">
        <v>19</v>
      </c>
      <c r="B72" s="13" t="s">
        <v>10</v>
      </c>
      <c r="C72" s="12" t="s">
        <v>8</v>
      </c>
      <c r="D72" s="14">
        <v>158000</v>
      </c>
      <c r="E72" s="14">
        <v>167500</v>
      </c>
      <c r="F72" s="14">
        <v>174400</v>
      </c>
      <c r="G72" s="14">
        <v>180900</v>
      </c>
      <c r="H72" s="14">
        <v>186600</v>
      </c>
      <c r="I72" s="14">
        <v>191500</v>
      </c>
      <c r="J72" s="14">
        <v>195900</v>
      </c>
      <c r="K72" s="92">
        <f t="shared" si="54"/>
        <v>200401.09660574413</v>
      </c>
      <c r="L72" s="92">
        <f t="shared" ref="L72:M72" si="77">K72*(1+($J72-$I72)/$I72)</f>
        <v>205005.61266352623</v>
      </c>
      <c r="M72" s="92">
        <f t="shared" si="77"/>
        <v>209715.92439052108</v>
      </c>
      <c r="O72" s="16"/>
    </row>
    <row r="73" spans="1:15" ht="13.5">
      <c r="A73" s="133"/>
      <c r="B73" s="13" t="s">
        <v>11</v>
      </c>
      <c r="C73" s="12" t="s">
        <v>8</v>
      </c>
      <c r="D73" s="15">
        <v>44000</v>
      </c>
      <c r="E73" s="15">
        <v>45900</v>
      </c>
      <c r="F73" s="15">
        <v>46600</v>
      </c>
      <c r="G73" s="15">
        <v>47800</v>
      </c>
      <c r="H73" s="15">
        <v>48100</v>
      </c>
      <c r="I73" s="15">
        <v>48900</v>
      </c>
      <c r="J73" s="15">
        <v>50400</v>
      </c>
      <c r="K73" s="93">
        <f t="shared" si="54"/>
        <v>51946.012269938656</v>
      </c>
      <c r="L73" s="93">
        <f t="shared" ref="L73:M73" si="78">K73*(1+($J73-$I73)/$I73)</f>
        <v>53539.448229139227</v>
      </c>
      <c r="M73" s="93">
        <f t="shared" si="78"/>
        <v>55181.762591996259</v>
      </c>
    </row>
    <row r="74" spans="1:15" ht="13.5">
      <c r="A74" s="133"/>
      <c r="B74" s="13" t="s">
        <v>12</v>
      </c>
      <c r="C74" s="12" t="s">
        <v>8</v>
      </c>
      <c r="D74" s="14">
        <v>53200</v>
      </c>
      <c r="E74" s="14">
        <v>54100</v>
      </c>
      <c r="F74" s="14">
        <v>53400</v>
      </c>
      <c r="G74" s="14">
        <v>51700</v>
      </c>
      <c r="H74" s="14">
        <v>51700</v>
      </c>
      <c r="I74" s="14">
        <v>51200</v>
      </c>
      <c r="J74" s="14">
        <v>51200</v>
      </c>
      <c r="K74" s="92">
        <f t="shared" si="54"/>
        <v>51200</v>
      </c>
      <c r="L74" s="92">
        <f t="shared" ref="L74:M74" si="79">K74*(1+($J74-$I74)/$I74)</f>
        <v>51200</v>
      </c>
      <c r="M74" s="92">
        <f t="shared" si="79"/>
        <v>51200</v>
      </c>
    </row>
    <row r="75" spans="1:15" ht="13.5">
      <c r="A75" s="134"/>
      <c r="B75" s="13" t="s">
        <v>13</v>
      </c>
      <c r="C75" s="12" t="s">
        <v>8</v>
      </c>
      <c r="D75" s="15">
        <v>26200</v>
      </c>
      <c r="E75" s="15">
        <v>31500</v>
      </c>
      <c r="F75" s="15">
        <v>37100</v>
      </c>
      <c r="G75" s="15">
        <v>43700</v>
      </c>
      <c r="H75" s="15">
        <v>49000</v>
      </c>
      <c r="I75" s="15">
        <v>53600</v>
      </c>
      <c r="J75" s="15">
        <v>56200</v>
      </c>
      <c r="K75" s="93">
        <f t="shared" si="54"/>
        <v>58926.119402985074</v>
      </c>
      <c r="L75" s="93">
        <f t="shared" ref="L75:M75" si="80">K75*(1+($J75-$I75)/$I75)</f>
        <v>61784.475941189572</v>
      </c>
      <c r="M75" s="93">
        <f t="shared" si="80"/>
        <v>64781.484102515933</v>
      </c>
    </row>
    <row r="76" spans="1:15" ht="13.5">
      <c r="A76" s="132" t="s">
        <v>20</v>
      </c>
      <c r="B76" s="13" t="s">
        <v>10</v>
      </c>
      <c r="C76" s="12" t="s">
        <v>8</v>
      </c>
      <c r="D76" s="14">
        <v>113600</v>
      </c>
      <c r="E76" s="14">
        <v>121700</v>
      </c>
      <c r="F76" s="14">
        <v>128200</v>
      </c>
      <c r="G76" s="14">
        <v>134300</v>
      </c>
      <c r="H76" s="14">
        <v>140100</v>
      </c>
      <c r="I76" s="14">
        <v>145500</v>
      </c>
      <c r="J76" s="14">
        <v>150700</v>
      </c>
      <c r="K76" s="92">
        <f t="shared" si="54"/>
        <v>156085.84192439864</v>
      </c>
      <c r="L76" s="92">
        <f t="shared" ref="L76:M76" si="81">K76*(1+($J76-$I76)/$I76)</f>
        <v>161664.16754643901</v>
      </c>
      <c r="M76" s="92">
        <f t="shared" si="81"/>
        <v>167441.85600857981</v>
      </c>
    </row>
    <row r="77" spans="1:15" ht="13.5">
      <c r="A77" s="133"/>
      <c r="B77" s="13" t="s">
        <v>11</v>
      </c>
      <c r="C77" s="12" t="s">
        <v>8</v>
      </c>
      <c r="D77" s="15">
        <v>33400</v>
      </c>
      <c r="E77" s="15">
        <v>35300</v>
      </c>
      <c r="F77" s="15">
        <v>36100</v>
      </c>
      <c r="G77" s="15">
        <v>37100</v>
      </c>
      <c r="H77" s="15">
        <v>37800</v>
      </c>
      <c r="I77" s="15">
        <v>39500</v>
      </c>
      <c r="J77" s="15">
        <v>41400</v>
      </c>
      <c r="K77" s="93">
        <f t="shared" si="54"/>
        <v>43391.392405063292</v>
      </c>
      <c r="L77" s="93">
        <f t="shared" ref="L77:M77" si="82">K77*(1+($J77-$I77)/$I77)</f>
        <v>45478.573305560007</v>
      </c>
      <c r="M77" s="93">
        <f t="shared" si="82"/>
        <v>47666.150249371756</v>
      </c>
    </row>
    <row r="78" spans="1:15" ht="13.5">
      <c r="A78" s="133"/>
      <c r="B78" s="13" t="s">
        <v>12</v>
      </c>
      <c r="C78" s="12" t="s">
        <v>8</v>
      </c>
      <c r="D78" s="14">
        <v>37900</v>
      </c>
      <c r="E78" s="14">
        <v>39000</v>
      </c>
      <c r="F78" s="14">
        <v>39400</v>
      </c>
      <c r="G78" s="14">
        <v>39400</v>
      </c>
      <c r="H78" s="14">
        <v>40600</v>
      </c>
      <c r="I78" s="14">
        <v>40800</v>
      </c>
      <c r="J78" s="14">
        <v>41400</v>
      </c>
      <c r="K78" s="92">
        <f t="shared" si="54"/>
        <v>42008.823529411762</v>
      </c>
      <c r="L78" s="92">
        <f t="shared" ref="L78:M78" si="83">K78*(1+($J78-$I78)/$I78)</f>
        <v>42626.600346020758</v>
      </c>
      <c r="M78" s="92">
        <f t="shared" si="83"/>
        <v>43253.462115815179</v>
      </c>
    </row>
    <row r="79" spans="1:15" ht="13.5">
      <c r="A79" s="134"/>
      <c r="B79" s="13" t="s">
        <v>13</v>
      </c>
      <c r="C79" s="12" t="s">
        <v>8</v>
      </c>
      <c r="D79" s="15">
        <v>18200</v>
      </c>
      <c r="E79" s="15">
        <v>21400</v>
      </c>
      <c r="F79" s="15">
        <v>25200</v>
      </c>
      <c r="G79" s="15">
        <v>29700</v>
      </c>
      <c r="H79" s="15">
        <v>33300</v>
      </c>
      <c r="I79" s="15">
        <v>36700</v>
      </c>
      <c r="J79" s="15">
        <v>38800</v>
      </c>
      <c r="K79" s="93">
        <f t="shared" si="54"/>
        <v>41020.16348773842</v>
      </c>
      <c r="L79" s="93">
        <f t="shared" ref="L79:M79" si="84">K79*(1+($J79-$I79)/$I79)</f>
        <v>43367.3663031131</v>
      </c>
      <c r="M79" s="93">
        <f t="shared" si="84"/>
        <v>45848.877726452003</v>
      </c>
    </row>
    <row r="80" spans="1:15" ht="13.5">
      <c r="A80" s="132" t="s">
        <v>21</v>
      </c>
      <c r="B80" s="13" t="s">
        <v>10</v>
      </c>
      <c r="C80" s="12" t="s">
        <v>8</v>
      </c>
      <c r="D80" s="14">
        <v>231200</v>
      </c>
      <c r="E80" s="14">
        <v>245600</v>
      </c>
      <c r="F80" s="14">
        <v>255200</v>
      </c>
      <c r="G80" s="14">
        <v>264200</v>
      </c>
      <c r="H80" s="14">
        <v>272100</v>
      </c>
      <c r="I80" s="14">
        <v>278900</v>
      </c>
      <c r="J80" s="14">
        <v>284900</v>
      </c>
      <c r="K80" s="92">
        <f t="shared" si="54"/>
        <v>291029.07852276805</v>
      </c>
      <c r="L80" s="92">
        <f t="shared" ref="L80:M80" si="85">K80*(1+($J80-$I80)/$I80)</f>
        <v>297290.01244581077</v>
      </c>
      <c r="M80" s="92">
        <f t="shared" si="85"/>
        <v>303685.63838584255</v>
      </c>
    </row>
    <row r="81" spans="1:13" ht="13.5">
      <c r="A81" s="133"/>
      <c r="B81" s="13" t="s">
        <v>11</v>
      </c>
      <c r="C81" s="12" t="s">
        <v>8</v>
      </c>
      <c r="D81" s="15">
        <v>71300</v>
      </c>
      <c r="E81" s="15">
        <v>77200</v>
      </c>
      <c r="F81" s="15">
        <v>79500</v>
      </c>
      <c r="G81" s="15">
        <v>81300</v>
      </c>
      <c r="H81" s="15">
        <v>81000</v>
      </c>
      <c r="I81" s="15">
        <v>81300</v>
      </c>
      <c r="J81" s="15">
        <v>83600</v>
      </c>
      <c r="K81" s="93">
        <f t="shared" si="54"/>
        <v>85965.067650676516</v>
      </c>
      <c r="L81" s="93">
        <f t="shared" ref="L81:M81" si="86">K81*(1+($J81-$I81)/$I81)</f>
        <v>88397.043734274994</v>
      </c>
      <c r="M81" s="93">
        <f t="shared" si="86"/>
        <v>90897.821109291384</v>
      </c>
    </row>
    <row r="82" spans="1:13" ht="13.5">
      <c r="A82" s="133"/>
      <c r="B82" s="13" t="s">
        <v>12</v>
      </c>
      <c r="C82" s="12" t="s">
        <v>8</v>
      </c>
      <c r="D82" s="14">
        <v>74500</v>
      </c>
      <c r="E82" s="14">
        <v>74600</v>
      </c>
      <c r="F82" s="14">
        <v>72600</v>
      </c>
      <c r="G82" s="14">
        <v>70100</v>
      </c>
      <c r="H82" s="14">
        <v>70900</v>
      </c>
      <c r="I82" s="14">
        <v>72600</v>
      </c>
      <c r="J82" s="14">
        <v>74400</v>
      </c>
      <c r="K82" s="92">
        <f t="shared" si="54"/>
        <v>76244.628099173555</v>
      </c>
      <c r="L82" s="92">
        <f t="shared" ref="L82:M82" si="87">K82*(1+($J82-$I82)/$I82)</f>
        <v>78134.990779318352</v>
      </c>
      <c r="M82" s="92">
        <f t="shared" si="87"/>
        <v>80072.221955665082</v>
      </c>
    </row>
    <row r="83" spans="1:13" ht="13.5">
      <c r="A83" s="134"/>
      <c r="B83" s="13" t="s">
        <v>13</v>
      </c>
      <c r="C83" s="12" t="s">
        <v>8</v>
      </c>
      <c r="D83" s="15">
        <v>38000</v>
      </c>
      <c r="E83" s="15">
        <v>44300</v>
      </c>
      <c r="F83" s="15">
        <v>51700</v>
      </c>
      <c r="G83" s="15">
        <v>60400</v>
      </c>
      <c r="H83" s="15">
        <v>67100</v>
      </c>
      <c r="I83" s="15">
        <v>72000</v>
      </c>
      <c r="J83" s="15">
        <v>74100</v>
      </c>
      <c r="K83" s="93">
        <f t="shared" si="54"/>
        <v>76261.249999999985</v>
      </c>
      <c r="L83" s="93">
        <f t="shared" ref="L83:M83" si="88">K83*(1+($J83-$I83)/$I83)</f>
        <v>78485.536458333314</v>
      </c>
      <c r="M83" s="93">
        <f t="shared" si="88"/>
        <v>80774.69793836803</v>
      </c>
    </row>
    <row r="84" spans="1:13" ht="13.5">
      <c r="A84" s="132" t="s">
        <v>22</v>
      </c>
      <c r="B84" s="13" t="s">
        <v>10</v>
      </c>
      <c r="C84" s="12" t="s">
        <v>8</v>
      </c>
      <c r="D84" s="14">
        <v>486700</v>
      </c>
      <c r="E84" s="14">
        <v>526300</v>
      </c>
      <c r="F84" s="14">
        <v>555500</v>
      </c>
      <c r="G84" s="14">
        <v>582100</v>
      </c>
      <c r="H84" s="14">
        <v>606900</v>
      </c>
      <c r="I84" s="14">
        <v>629600</v>
      </c>
      <c r="J84" s="14">
        <v>650300</v>
      </c>
      <c r="K84" s="92">
        <f t="shared" si="54"/>
        <v>671680.57496823382</v>
      </c>
      <c r="L84" s="92">
        <f t="shared" ref="L84:M84" si="89">K84*(1+($J84-$I84)/$I84)</f>
        <v>693764.10086061375</v>
      </c>
      <c r="M84" s="92">
        <f t="shared" si="89"/>
        <v>716573.6893101288</v>
      </c>
    </row>
    <row r="85" spans="1:13" ht="13.5">
      <c r="A85" s="133"/>
      <c r="B85" s="13" t="s">
        <v>11</v>
      </c>
      <c r="C85" s="12" t="s">
        <v>8</v>
      </c>
      <c r="D85" s="15">
        <v>167900</v>
      </c>
      <c r="E85" s="15">
        <v>184100</v>
      </c>
      <c r="F85" s="15">
        <v>192300</v>
      </c>
      <c r="G85" s="15">
        <v>199500</v>
      </c>
      <c r="H85" s="15">
        <v>200200</v>
      </c>
      <c r="I85" s="15">
        <v>200600</v>
      </c>
      <c r="J85" s="15">
        <v>205100</v>
      </c>
      <c r="K85" s="93">
        <f t="shared" si="54"/>
        <v>209700.94715852445</v>
      </c>
      <c r="L85" s="93">
        <f t="shared" ref="L85:M85" si="90">K85*(1+($J85-$I85)/$I85)</f>
        <v>214405.10599308758</v>
      </c>
      <c r="M85" s="93">
        <f t="shared" si="90"/>
        <v>219214.79182044999</v>
      </c>
    </row>
    <row r="86" spans="1:13" ht="13.5">
      <c r="A86" s="133"/>
      <c r="B86" s="13" t="s">
        <v>12</v>
      </c>
      <c r="C86" s="12" t="s">
        <v>8</v>
      </c>
      <c r="D86" s="14">
        <v>159700</v>
      </c>
      <c r="E86" s="14">
        <v>166500</v>
      </c>
      <c r="F86" s="14">
        <v>169600</v>
      </c>
      <c r="G86" s="14">
        <v>168300</v>
      </c>
      <c r="H86" s="14">
        <v>173000</v>
      </c>
      <c r="I86" s="14">
        <v>178400</v>
      </c>
      <c r="J86" s="14">
        <v>184500</v>
      </c>
      <c r="K86" s="92">
        <f t="shared" si="54"/>
        <v>190808.57623318385</v>
      </c>
      <c r="L86" s="92">
        <f t="shared" ref="L86:M86" si="91">K86*(1+($J86-$I86)/$I86)</f>
        <v>197332.86051021534</v>
      </c>
      <c r="M86" s="92">
        <f t="shared" si="91"/>
        <v>204080.22849851305</v>
      </c>
    </row>
    <row r="87" spans="1:13" ht="13.5">
      <c r="A87" s="134"/>
      <c r="B87" s="13" t="s">
        <v>13</v>
      </c>
      <c r="C87" s="12" t="s">
        <v>8</v>
      </c>
      <c r="D87" s="15">
        <v>64100</v>
      </c>
      <c r="E87" s="15">
        <v>77100</v>
      </c>
      <c r="F87" s="15">
        <v>92000</v>
      </c>
      <c r="G87" s="15">
        <v>110500</v>
      </c>
      <c r="H87" s="15">
        <v>127400</v>
      </c>
      <c r="I87" s="15">
        <v>143000</v>
      </c>
      <c r="J87" s="15">
        <v>152700</v>
      </c>
      <c r="K87" s="93">
        <f t="shared" si="54"/>
        <v>163057.97202797202</v>
      </c>
      <c r="L87" s="93">
        <f t="shared" ref="L87:M87" si="92">K87*(1+($J87-$I87)/$I87)</f>
        <v>174118.54775294635</v>
      </c>
      <c r="M87" s="93">
        <f t="shared" si="92"/>
        <v>185929.38630681753</v>
      </c>
    </row>
    <row r="88" spans="1:13" ht="13.5">
      <c r="A88" s="132" t="s">
        <v>23</v>
      </c>
      <c r="B88" s="13" t="s">
        <v>10</v>
      </c>
      <c r="C88" s="12" t="s">
        <v>8</v>
      </c>
      <c r="D88" s="14">
        <v>48800</v>
      </c>
      <c r="E88" s="14">
        <v>52400</v>
      </c>
      <c r="F88" s="14">
        <v>55300</v>
      </c>
      <c r="G88" s="14">
        <v>58000</v>
      </c>
      <c r="H88" s="14">
        <v>60400</v>
      </c>
      <c r="I88" s="14">
        <v>62300</v>
      </c>
      <c r="J88" s="14">
        <v>63900</v>
      </c>
      <c r="K88" s="92">
        <f t="shared" si="54"/>
        <v>65541.09149277689</v>
      </c>
      <c r="L88" s="92">
        <f t="shared" ref="L88:M88" si="93">K88*(1+($J88-$I88)/$I88)</f>
        <v>67224.329797567305</v>
      </c>
      <c r="M88" s="92">
        <f t="shared" si="93"/>
        <v>68950.79733650964</v>
      </c>
    </row>
    <row r="89" spans="1:13" ht="13.5">
      <c r="A89" s="133"/>
      <c r="B89" s="13" t="s">
        <v>11</v>
      </c>
      <c r="C89" s="12" t="s">
        <v>8</v>
      </c>
      <c r="D89" s="15">
        <v>11700</v>
      </c>
      <c r="E89" s="15">
        <v>12200</v>
      </c>
      <c r="F89" s="15">
        <v>12700</v>
      </c>
      <c r="G89" s="15">
        <v>13100</v>
      </c>
      <c r="H89" s="15">
        <v>13200</v>
      </c>
      <c r="I89" s="15">
        <v>13200</v>
      </c>
      <c r="J89" s="15">
        <v>13300</v>
      </c>
      <c r="K89" s="93">
        <f t="shared" si="54"/>
        <v>13400.757575757576</v>
      </c>
      <c r="L89" s="93">
        <f t="shared" ref="L89:M89" si="94">K89*(1+($J89-$I89)/$I89)</f>
        <v>13502.278466483012</v>
      </c>
      <c r="M89" s="93">
        <f t="shared" si="94"/>
        <v>13604.568454865459</v>
      </c>
    </row>
    <row r="90" spans="1:13" ht="13.5">
      <c r="A90" s="133"/>
      <c r="B90" s="13" t="s">
        <v>12</v>
      </c>
      <c r="C90" s="12" t="s">
        <v>8</v>
      </c>
      <c r="D90" s="14">
        <v>18700</v>
      </c>
      <c r="E90" s="14">
        <v>19100</v>
      </c>
      <c r="F90" s="14">
        <v>19000</v>
      </c>
      <c r="G90" s="14">
        <v>18400</v>
      </c>
      <c r="H90" s="14">
        <v>18000</v>
      </c>
      <c r="I90" s="14">
        <v>17400</v>
      </c>
      <c r="J90" s="14">
        <v>17500</v>
      </c>
      <c r="K90" s="92">
        <f t="shared" si="54"/>
        <v>17600.57471264368</v>
      </c>
      <c r="L90" s="92">
        <f t="shared" ref="L90:M90" si="95">K90*(1+($J90-$I90)/$I90)</f>
        <v>17701.727440877265</v>
      </c>
      <c r="M90" s="92">
        <f t="shared" si="95"/>
        <v>17803.461506629435</v>
      </c>
    </row>
    <row r="91" spans="1:13" ht="13.5">
      <c r="A91" s="134"/>
      <c r="B91" s="13" t="s">
        <v>13</v>
      </c>
      <c r="C91" s="12" t="s">
        <v>8</v>
      </c>
      <c r="D91" s="15">
        <v>8700</v>
      </c>
      <c r="E91" s="15">
        <v>11300</v>
      </c>
      <c r="F91" s="15">
        <v>14100</v>
      </c>
      <c r="G91" s="15">
        <v>17000</v>
      </c>
      <c r="H91" s="15">
        <v>19500</v>
      </c>
      <c r="I91" s="15">
        <v>21900</v>
      </c>
      <c r="J91" s="15">
        <v>23100</v>
      </c>
      <c r="K91" s="93">
        <f t="shared" si="54"/>
        <v>24365.753424657534</v>
      </c>
      <c r="L91" s="93">
        <f t="shared" ref="L91:M91" si="96">K91*(1+($J91-$I91)/$I91)</f>
        <v>25700.863201351098</v>
      </c>
      <c r="M91" s="93">
        <f t="shared" si="96"/>
        <v>27109.129678137459</v>
      </c>
    </row>
    <row r="92" spans="1:13" ht="13.5">
      <c r="A92" s="132" t="s">
        <v>24</v>
      </c>
      <c r="B92" s="13" t="s">
        <v>10</v>
      </c>
      <c r="C92" s="12" t="s">
        <v>8</v>
      </c>
      <c r="D92" s="14">
        <v>48700</v>
      </c>
      <c r="E92" s="14">
        <v>53000</v>
      </c>
      <c r="F92" s="14">
        <v>56100</v>
      </c>
      <c r="G92" s="14">
        <v>59100</v>
      </c>
      <c r="H92" s="14">
        <v>61800</v>
      </c>
      <c r="I92" s="14">
        <v>64200</v>
      </c>
      <c r="J92" s="14">
        <v>66400</v>
      </c>
      <c r="K92" s="92">
        <f t="shared" si="54"/>
        <v>68675.389408099683</v>
      </c>
      <c r="L92" s="92">
        <f t="shared" ref="L92:M92" si="97">K92*(1+($J92-$I92)/$I92)</f>
        <v>71028.751661959788</v>
      </c>
      <c r="M92" s="92">
        <f t="shared" si="97"/>
        <v>73462.758728257468</v>
      </c>
    </row>
    <row r="93" spans="1:13" ht="13.5">
      <c r="A93" s="133"/>
      <c r="B93" s="13" t="s">
        <v>11</v>
      </c>
      <c r="C93" s="12" t="s">
        <v>8</v>
      </c>
      <c r="D93" s="15">
        <v>13600</v>
      </c>
      <c r="E93" s="15">
        <v>14400</v>
      </c>
      <c r="F93" s="15">
        <v>14900</v>
      </c>
      <c r="G93" s="15">
        <v>15300</v>
      </c>
      <c r="H93" s="15">
        <v>15500</v>
      </c>
      <c r="I93" s="15">
        <v>16000</v>
      </c>
      <c r="J93" s="15">
        <v>16400</v>
      </c>
      <c r="K93" s="93">
        <f t="shared" si="54"/>
        <v>16810</v>
      </c>
      <c r="L93" s="93">
        <f t="shared" ref="L93:M93" si="98">K93*(1+($J93-$I93)/$I93)</f>
        <v>17230.25</v>
      </c>
      <c r="M93" s="93">
        <f t="shared" si="98"/>
        <v>17661.006249999999</v>
      </c>
    </row>
    <row r="94" spans="1:13" ht="13.5">
      <c r="A94" s="133"/>
      <c r="B94" s="13" t="s">
        <v>12</v>
      </c>
      <c r="C94" s="12" t="s">
        <v>8</v>
      </c>
      <c r="D94" s="14">
        <v>17500</v>
      </c>
      <c r="E94" s="14">
        <v>18300</v>
      </c>
      <c r="F94" s="14">
        <v>18500</v>
      </c>
      <c r="G94" s="14">
        <v>18400</v>
      </c>
      <c r="H94" s="14">
        <v>18600</v>
      </c>
      <c r="I94" s="14">
        <v>18300</v>
      </c>
      <c r="J94" s="14">
        <v>18400</v>
      </c>
      <c r="K94" s="92">
        <f t="shared" si="54"/>
        <v>18500.546448087433</v>
      </c>
      <c r="L94" s="92">
        <f t="shared" ref="L94:M94" si="99">K94*(1+($J94-$I94)/$I94)</f>
        <v>18601.64233031742</v>
      </c>
      <c r="M94" s="92">
        <f t="shared" si="99"/>
        <v>18703.290649062325</v>
      </c>
    </row>
    <row r="95" spans="1:13" ht="13.5">
      <c r="A95" s="134"/>
      <c r="B95" s="13" t="s">
        <v>13</v>
      </c>
      <c r="C95" s="12" t="s">
        <v>8</v>
      </c>
      <c r="D95" s="15">
        <v>8400</v>
      </c>
      <c r="E95" s="15">
        <v>10500</v>
      </c>
      <c r="F95" s="15">
        <v>12800</v>
      </c>
      <c r="G95" s="15">
        <v>15500</v>
      </c>
      <c r="H95" s="15">
        <v>17800</v>
      </c>
      <c r="I95" s="15">
        <v>19900</v>
      </c>
      <c r="J95" s="15">
        <v>21200</v>
      </c>
      <c r="K95" s="93">
        <f t="shared" si="54"/>
        <v>22584.924623115578</v>
      </c>
      <c r="L95" s="93">
        <f t="shared" ref="L95:M95" si="100">K95*(1+($J95-$I95)/$I95)</f>
        <v>24060.321709047748</v>
      </c>
      <c r="M95" s="93">
        <f t="shared" si="100"/>
        <v>25632.101519186544</v>
      </c>
    </row>
    <row r="96" spans="1:13" ht="13.5">
      <c r="A96" s="132" t="s">
        <v>25</v>
      </c>
      <c r="B96" s="13" t="s">
        <v>10</v>
      </c>
      <c r="C96" s="12" t="s">
        <v>8</v>
      </c>
      <c r="D96" s="14">
        <v>44700</v>
      </c>
      <c r="E96" s="14">
        <v>47000</v>
      </c>
      <c r="F96" s="14">
        <v>48900</v>
      </c>
      <c r="G96" s="14">
        <v>50600</v>
      </c>
      <c r="H96" s="14">
        <v>51900</v>
      </c>
      <c r="I96" s="14">
        <v>53000</v>
      </c>
      <c r="J96" s="14">
        <v>54000</v>
      </c>
      <c r="K96" s="92">
        <f t="shared" si="54"/>
        <v>55018.867924528298</v>
      </c>
      <c r="L96" s="92">
        <f t="shared" ref="L96:M96" si="101">K96*(1+($J96-$I96)/$I96)</f>
        <v>56056.95977216091</v>
      </c>
      <c r="M96" s="92">
        <f t="shared" si="101"/>
        <v>57114.638258428095</v>
      </c>
    </row>
    <row r="97" spans="1:13" ht="13.5">
      <c r="A97" s="133"/>
      <c r="B97" s="13" t="s">
        <v>11</v>
      </c>
      <c r="C97" s="12" t="s">
        <v>8</v>
      </c>
      <c r="D97" s="15">
        <v>11600</v>
      </c>
      <c r="E97" s="15">
        <v>11600</v>
      </c>
      <c r="F97" s="15">
        <v>11700</v>
      </c>
      <c r="G97" s="15">
        <v>11900</v>
      </c>
      <c r="H97" s="15">
        <v>12100</v>
      </c>
      <c r="I97" s="15">
        <v>12300</v>
      </c>
      <c r="J97" s="15">
        <v>12800</v>
      </c>
      <c r="K97" s="93">
        <f t="shared" si="54"/>
        <v>13320.32520325203</v>
      </c>
      <c r="L97" s="93">
        <f t="shared" ref="L97:M97" si="102">K97*(1+($J97-$I97)/$I97)</f>
        <v>13861.801837530567</v>
      </c>
      <c r="M97" s="93">
        <f t="shared" si="102"/>
        <v>14425.289717104979</v>
      </c>
    </row>
    <row r="98" spans="1:13" ht="13.5">
      <c r="A98" s="133"/>
      <c r="B98" s="13" t="s">
        <v>12</v>
      </c>
      <c r="C98" s="12" t="s">
        <v>8</v>
      </c>
      <c r="D98" s="14">
        <v>15900</v>
      </c>
      <c r="E98" s="14">
        <v>15900</v>
      </c>
      <c r="F98" s="14">
        <v>15500</v>
      </c>
      <c r="G98" s="14">
        <v>15000</v>
      </c>
      <c r="H98" s="14">
        <v>14700</v>
      </c>
      <c r="I98" s="14">
        <v>14600</v>
      </c>
      <c r="J98" s="14">
        <v>14400</v>
      </c>
      <c r="K98" s="92">
        <f t="shared" si="54"/>
        <v>14202.739726027396</v>
      </c>
      <c r="L98" s="92">
        <f t="shared" ref="L98:M98" si="103">K98*(1+($J98-$I98)/$I98)</f>
        <v>14008.181647588663</v>
      </c>
      <c r="M98" s="92">
        <f t="shared" si="103"/>
        <v>13816.288748306626</v>
      </c>
    </row>
    <row r="99" spans="1:13" ht="13.5">
      <c r="A99" s="134"/>
      <c r="B99" s="13" t="s">
        <v>13</v>
      </c>
      <c r="C99" s="12" t="s">
        <v>8</v>
      </c>
      <c r="D99" s="15">
        <v>9100</v>
      </c>
      <c r="E99" s="15">
        <v>11000</v>
      </c>
      <c r="F99" s="15">
        <v>12900</v>
      </c>
      <c r="G99" s="15">
        <v>14900</v>
      </c>
      <c r="H99" s="15">
        <v>16400</v>
      </c>
      <c r="I99" s="15">
        <v>17400</v>
      </c>
      <c r="J99" s="15">
        <v>18000</v>
      </c>
      <c r="K99" s="93">
        <f t="shared" si="54"/>
        <v>18620.689655172417</v>
      </c>
      <c r="L99" s="93">
        <f t="shared" ref="L99:M99" si="104">K99*(1+($J99-$I99)/$I99)</f>
        <v>19262.782401902503</v>
      </c>
      <c r="M99" s="93">
        <f t="shared" si="104"/>
        <v>19927.016277830178</v>
      </c>
    </row>
    <row r="100" spans="1:13" ht="13.5">
      <c r="A100" s="132" t="s">
        <v>26</v>
      </c>
      <c r="B100" s="13" t="s">
        <v>10</v>
      </c>
      <c r="C100" s="12" t="s">
        <v>8</v>
      </c>
      <c r="D100" s="14">
        <v>33000</v>
      </c>
      <c r="E100" s="14">
        <v>33300</v>
      </c>
      <c r="F100" s="14">
        <v>34100</v>
      </c>
      <c r="G100" s="14">
        <v>34800</v>
      </c>
      <c r="H100" s="14">
        <v>35300</v>
      </c>
      <c r="I100" s="14">
        <v>35700</v>
      </c>
      <c r="J100" s="14">
        <v>36000</v>
      </c>
      <c r="K100" s="92">
        <f t="shared" si="54"/>
        <v>36302.521008403361</v>
      </c>
      <c r="L100" s="92">
        <f t="shared" ref="L100:M100" si="105">K100*(1+($J100-$I100)/$I100)</f>
        <v>36607.584210154651</v>
      </c>
      <c r="M100" s="92">
        <f t="shared" si="105"/>
        <v>36915.210968223175</v>
      </c>
    </row>
    <row r="101" spans="1:13" ht="13.5">
      <c r="A101" s="133"/>
      <c r="B101" s="13" t="s">
        <v>11</v>
      </c>
      <c r="C101" s="12" t="s">
        <v>8</v>
      </c>
      <c r="D101" s="15">
        <v>8900</v>
      </c>
      <c r="E101" s="15">
        <v>8500</v>
      </c>
      <c r="F101" s="15">
        <v>8600</v>
      </c>
      <c r="G101" s="15">
        <v>8900</v>
      </c>
      <c r="H101" s="15">
        <v>9000</v>
      </c>
      <c r="I101" s="15">
        <v>9000</v>
      </c>
      <c r="J101" s="15">
        <v>9200</v>
      </c>
      <c r="K101" s="93">
        <f t="shared" si="54"/>
        <v>9404.4444444444434</v>
      </c>
      <c r="L101" s="93">
        <f t="shared" ref="L101:M101" si="106">K101*(1+($J101-$I101)/$I101)</f>
        <v>9613.4320987654301</v>
      </c>
      <c r="M101" s="93">
        <f t="shared" si="106"/>
        <v>9827.0639231824389</v>
      </c>
    </row>
    <row r="102" spans="1:13" ht="13.5">
      <c r="A102" s="133"/>
      <c r="B102" s="13" t="s">
        <v>12</v>
      </c>
      <c r="C102" s="12" t="s">
        <v>8</v>
      </c>
      <c r="D102" s="14">
        <v>12400</v>
      </c>
      <c r="E102" s="14">
        <v>12200</v>
      </c>
      <c r="F102" s="14">
        <v>11500</v>
      </c>
      <c r="G102" s="14">
        <v>10600</v>
      </c>
      <c r="H102" s="14">
        <v>10100</v>
      </c>
      <c r="I102" s="14">
        <v>9800</v>
      </c>
      <c r="J102" s="14">
        <v>9800</v>
      </c>
      <c r="K102" s="92">
        <f t="shared" si="54"/>
        <v>9800</v>
      </c>
      <c r="L102" s="92">
        <f t="shared" ref="L102:M102" si="107">K102*(1+($J102-$I102)/$I102)</f>
        <v>9800</v>
      </c>
      <c r="M102" s="92">
        <f t="shared" si="107"/>
        <v>9800</v>
      </c>
    </row>
    <row r="103" spans="1:13" ht="13.5">
      <c r="A103" s="134"/>
      <c r="B103" s="13" t="s">
        <v>13</v>
      </c>
      <c r="C103" s="12" t="s">
        <v>8</v>
      </c>
      <c r="D103" s="15">
        <v>5300</v>
      </c>
      <c r="E103" s="15">
        <v>6200</v>
      </c>
      <c r="F103" s="15">
        <v>7300</v>
      </c>
      <c r="G103" s="15">
        <v>8700</v>
      </c>
      <c r="H103" s="15">
        <v>9800</v>
      </c>
      <c r="I103" s="15">
        <v>10500</v>
      </c>
      <c r="J103" s="15">
        <v>10600</v>
      </c>
      <c r="K103" s="93">
        <f t="shared" si="54"/>
        <v>10700.95238095238</v>
      </c>
      <c r="L103" s="93">
        <f t="shared" ref="L103:M103" si="108">K103*(1+($J103-$I103)/$I103)</f>
        <v>10802.866213151927</v>
      </c>
      <c r="M103" s="93">
        <f t="shared" si="108"/>
        <v>10905.750653277182</v>
      </c>
    </row>
    <row r="104" spans="1:13" ht="13.5">
      <c r="A104" s="132" t="s">
        <v>27</v>
      </c>
      <c r="B104" s="13" t="s">
        <v>10</v>
      </c>
      <c r="C104" s="12" t="s">
        <v>8</v>
      </c>
      <c r="D104" s="14">
        <v>562900</v>
      </c>
      <c r="E104" s="14">
        <v>641100</v>
      </c>
      <c r="F104" s="14">
        <v>701300</v>
      </c>
      <c r="G104" s="14">
        <v>752300</v>
      </c>
      <c r="H104" s="14">
        <v>802000</v>
      </c>
      <c r="I104" s="14">
        <v>849500</v>
      </c>
      <c r="J104" s="14">
        <v>895500</v>
      </c>
      <c r="K104" s="92">
        <f t="shared" si="54"/>
        <v>943990.87698646262</v>
      </c>
      <c r="L104" s="92">
        <f t="shared" ref="L104:M104" si="109">K104*(1+($J104-$I104)/$I104)</f>
        <v>995107.51070203329</v>
      </c>
      <c r="M104" s="92">
        <f t="shared" si="109"/>
        <v>1048992.0845599421</v>
      </c>
    </row>
    <row r="105" spans="1:13" ht="13.5">
      <c r="A105" s="133"/>
      <c r="B105" s="13" t="s">
        <v>11</v>
      </c>
      <c r="C105" s="12" t="s">
        <v>8</v>
      </c>
      <c r="D105" s="15">
        <v>179700</v>
      </c>
      <c r="E105" s="15">
        <v>212000</v>
      </c>
      <c r="F105" s="15">
        <v>232000</v>
      </c>
      <c r="G105" s="15">
        <v>243100</v>
      </c>
      <c r="H105" s="15">
        <v>248300</v>
      </c>
      <c r="I105" s="15">
        <v>254300</v>
      </c>
      <c r="J105" s="15">
        <v>267700</v>
      </c>
      <c r="K105" s="93">
        <f t="shared" si="54"/>
        <v>281806.09516319307</v>
      </c>
      <c r="L105" s="93">
        <f t="shared" ref="L105:M105" si="110">K105*(1+($J105-$I105)/$I105)</f>
        <v>296655.49223431689</v>
      </c>
      <c r="M105" s="93">
        <f t="shared" si="110"/>
        <v>312287.35851799697</v>
      </c>
    </row>
    <row r="106" spans="1:13" ht="13.5">
      <c r="A106" s="133"/>
      <c r="B106" s="13" t="s">
        <v>12</v>
      </c>
      <c r="C106" s="12" t="s">
        <v>8</v>
      </c>
      <c r="D106" s="14">
        <v>191700</v>
      </c>
      <c r="E106" s="14">
        <v>205600</v>
      </c>
      <c r="F106" s="14">
        <v>213300</v>
      </c>
      <c r="G106" s="14">
        <v>219100</v>
      </c>
      <c r="H106" s="14">
        <v>232600</v>
      </c>
      <c r="I106" s="14">
        <v>246300</v>
      </c>
      <c r="J106" s="14">
        <v>259100</v>
      </c>
      <c r="K106" s="92">
        <f t="shared" si="54"/>
        <v>272565.20503451076</v>
      </c>
      <c r="L106" s="92">
        <f t="shared" ref="L106:M106" si="111">K106*(1+($J106-$I106)/$I106)</f>
        <v>286730.18523930875</v>
      </c>
      <c r="M106" s="92">
        <f t="shared" si="111"/>
        <v>301631.30733051116</v>
      </c>
    </row>
    <row r="107" spans="1:13" ht="13.5">
      <c r="A107" s="134"/>
      <c r="B107" s="13" t="s">
        <v>13</v>
      </c>
      <c r="C107" s="12" t="s">
        <v>8</v>
      </c>
      <c r="D107" s="15">
        <v>85800</v>
      </c>
      <c r="E107" s="15">
        <v>104900</v>
      </c>
      <c r="F107" s="15">
        <v>126800</v>
      </c>
      <c r="G107" s="15">
        <v>152600</v>
      </c>
      <c r="H107" s="15">
        <v>176500</v>
      </c>
      <c r="I107" s="15">
        <v>199300</v>
      </c>
      <c r="J107" s="15">
        <v>214700</v>
      </c>
      <c r="K107" s="93">
        <f t="shared" si="54"/>
        <v>231289.96487706972</v>
      </c>
      <c r="L107" s="93">
        <f t="shared" ref="L107:M107" si="112">K107*(1+($J107-$I107)/$I107)</f>
        <v>249161.84374865462</v>
      </c>
      <c r="M107" s="93">
        <f t="shared" si="112"/>
        <v>268414.69068156619</v>
      </c>
    </row>
    <row r="108" spans="1:13" ht="13.5">
      <c r="A108" s="132" t="s">
        <v>28</v>
      </c>
      <c r="B108" s="13" t="s">
        <v>10</v>
      </c>
      <c r="C108" s="12" t="s">
        <v>8</v>
      </c>
      <c r="D108" s="14">
        <v>208800</v>
      </c>
      <c r="E108" s="14">
        <v>230800</v>
      </c>
      <c r="F108" s="14">
        <v>246100</v>
      </c>
      <c r="G108" s="14">
        <v>258400</v>
      </c>
      <c r="H108" s="14">
        <v>269900</v>
      </c>
      <c r="I108" s="14">
        <v>280400</v>
      </c>
      <c r="J108" s="14">
        <v>290200</v>
      </c>
      <c r="K108" s="92">
        <f t="shared" si="54"/>
        <v>300342.51069900143</v>
      </c>
      <c r="L108" s="92">
        <f t="shared" ref="L108:M108" si="113">K108*(1+($J108-$I108)/$I108)</f>
        <v>310839.50287036452</v>
      </c>
      <c r="M108" s="92">
        <f t="shared" si="113"/>
        <v>321703.36566683231</v>
      </c>
    </row>
    <row r="109" spans="1:13" ht="13.5">
      <c r="A109" s="133"/>
      <c r="B109" s="13" t="s">
        <v>11</v>
      </c>
      <c r="C109" s="12" t="s">
        <v>8</v>
      </c>
      <c r="D109" s="15">
        <v>71600</v>
      </c>
      <c r="E109" s="15">
        <v>80800</v>
      </c>
      <c r="F109" s="15">
        <v>84900</v>
      </c>
      <c r="G109" s="15">
        <v>87700</v>
      </c>
      <c r="H109" s="15">
        <v>89100</v>
      </c>
      <c r="I109" s="15">
        <v>89600</v>
      </c>
      <c r="J109" s="15">
        <v>92100</v>
      </c>
      <c r="K109" s="93">
        <f t="shared" si="54"/>
        <v>94669.754464285725</v>
      </c>
      <c r="L109" s="93">
        <f t="shared" ref="L109:M109" si="114">K109*(1+($J109-$I109)/$I109)</f>
        <v>97311.209666972281</v>
      </c>
      <c r="M109" s="93">
        <f t="shared" si="114"/>
        <v>100026.36618669808</v>
      </c>
    </row>
    <row r="110" spans="1:13" ht="13.5">
      <c r="A110" s="133"/>
      <c r="B110" s="13" t="s">
        <v>12</v>
      </c>
      <c r="C110" s="12" t="s">
        <v>8</v>
      </c>
      <c r="D110" s="14">
        <v>68600</v>
      </c>
      <c r="E110" s="14">
        <v>72000</v>
      </c>
      <c r="F110" s="14">
        <v>73100</v>
      </c>
      <c r="G110" s="14">
        <v>72900</v>
      </c>
      <c r="H110" s="14">
        <v>75100</v>
      </c>
      <c r="I110" s="14">
        <v>77800</v>
      </c>
      <c r="J110" s="14">
        <v>80200</v>
      </c>
      <c r="K110" s="92">
        <f t="shared" si="54"/>
        <v>82674.035989717231</v>
      </c>
      <c r="L110" s="92">
        <f t="shared" ref="L110:M110" si="115">K110*(1+($J110-$I110)/$I110)</f>
        <v>85224.391855723938</v>
      </c>
      <c r="M110" s="92">
        <f t="shared" si="115"/>
        <v>87853.421938676867</v>
      </c>
    </row>
    <row r="111" spans="1:13" ht="13.5">
      <c r="A111" s="134"/>
      <c r="B111" s="13" t="s">
        <v>13</v>
      </c>
      <c r="C111" s="12" t="s">
        <v>8</v>
      </c>
      <c r="D111" s="15">
        <v>32400</v>
      </c>
      <c r="E111" s="15">
        <v>39000</v>
      </c>
      <c r="F111" s="15">
        <v>46600</v>
      </c>
      <c r="G111" s="15">
        <v>55200</v>
      </c>
      <c r="H111" s="15">
        <v>62300</v>
      </c>
      <c r="I111" s="15">
        <v>69100</v>
      </c>
      <c r="J111" s="15">
        <v>73400</v>
      </c>
      <c r="K111" s="93">
        <f t="shared" si="54"/>
        <v>77967.58321273516</v>
      </c>
      <c r="L111" s="93">
        <f t="shared" ref="L111:M111" si="116">K111*(1+($J111-$I111)/$I111)</f>
        <v>82819.400981400293</v>
      </c>
      <c r="M111" s="93">
        <f t="shared" si="116"/>
        <v>87973.140839866581</v>
      </c>
    </row>
    <row r="112" spans="1:13" ht="13.5">
      <c r="A112" s="132" t="s">
        <v>29</v>
      </c>
      <c r="B112" s="13" t="s">
        <v>10</v>
      </c>
      <c r="C112" s="12" t="s">
        <v>8</v>
      </c>
      <c r="D112" s="14">
        <v>96000</v>
      </c>
      <c r="E112" s="14">
        <v>101300</v>
      </c>
      <c r="F112" s="14">
        <v>104600</v>
      </c>
      <c r="G112" s="14">
        <v>107600</v>
      </c>
      <c r="H112" s="14">
        <v>110200</v>
      </c>
      <c r="I112" s="14">
        <v>112400</v>
      </c>
      <c r="J112" s="14">
        <v>114300</v>
      </c>
      <c r="K112" s="92">
        <f t="shared" si="54"/>
        <v>116232.11743772241</v>
      </c>
      <c r="L112" s="92">
        <f t="shared" ref="L112:M112" si="117">K112*(1+($J112-$I112)/$I112)</f>
        <v>118196.89522359137</v>
      </c>
      <c r="M112" s="92">
        <f t="shared" si="117"/>
        <v>120194.88544534247</v>
      </c>
    </row>
    <row r="113" spans="1:15" ht="13.5">
      <c r="A113" s="133"/>
      <c r="B113" s="13" t="s">
        <v>11</v>
      </c>
      <c r="C113" s="12" t="s">
        <v>8</v>
      </c>
      <c r="D113" s="15">
        <v>29100</v>
      </c>
      <c r="E113" s="15">
        <v>30800</v>
      </c>
      <c r="F113" s="15">
        <v>31200</v>
      </c>
      <c r="G113" s="15">
        <v>31400</v>
      </c>
      <c r="H113" s="15">
        <v>30900</v>
      </c>
      <c r="I113" s="15">
        <v>31100</v>
      </c>
      <c r="J113" s="15">
        <v>31900</v>
      </c>
      <c r="K113" s="93">
        <f t="shared" ref="K113:M115" si="118">J113*(1+($J113-$I113)/$I113)</f>
        <v>32720.578778135048</v>
      </c>
      <c r="L113" s="93">
        <f t="shared" si="118"/>
        <v>33562.265692042056</v>
      </c>
      <c r="M113" s="93">
        <f t="shared" si="118"/>
        <v>34425.603716274651</v>
      </c>
    </row>
    <row r="114" spans="1:15" ht="13.5">
      <c r="A114" s="133"/>
      <c r="B114" s="13" t="s">
        <v>12</v>
      </c>
      <c r="C114" s="12" t="s">
        <v>8</v>
      </c>
      <c r="D114" s="14">
        <v>32200</v>
      </c>
      <c r="E114" s="14">
        <v>32700</v>
      </c>
      <c r="F114" s="14">
        <v>32100</v>
      </c>
      <c r="G114" s="14">
        <v>31400</v>
      </c>
      <c r="H114" s="14">
        <v>31900</v>
      </c>
      <c r="I114" s="14">
        <v>32100</v>
      </c>
      <c r="J114" s="14">
        <v>32200</v>
      </c>
      <c r="K114" s="92">
        <f t="shared" si="118"/>
        <v>32300.311526479749</v>
      </c>
      <c r="L114" s="92">
        <f t="shared" si="118"/>
        <v>32400.935549926722</v>
      </c>
      <c r="M114" s="92">
        <f t="shared" si="118"/>
        <v>32501.873043851723</v>
      </c>
    </row>
    <row r="115" spans="1:15" ht="13.5">
      <c r="A115" s="134"/>
      <c r="B115" s="13" t="s">
        <v>13</v>
      </c>
      <c r="C115" s="12" t="s">
        <v>8</v>
      </c>
      <c r="D115" s="15">
        <v>14900</v>
      </c>
      <c r="E115" s="15">
        <v>17200</v>
      </c>
      <c r="F115" s="15">
        <v>20300</v>
      </c>
      <c r="G115" s="15">
        <v>23800</v>
      </c>
      <c r="H115" s="15">
        <v>26400</v>
      </c>
      <c r="I115" s="15">
        <v>28400</v>
      </c>
      <c r="J115" s="15">
        <v>29500</v>
      </c>
      <c r="K115" s="93">
        <f t="shared" si="118"/>
        <v>30642.605633802817</v>
      </c>
      <c r="L115" s="93">
        <f t="shared" si="118"/>
        <v>31829.467119619127</v>
      </c>
      <c r="M115" s="93">
        <f t="shared" si="118"/>
        <v>33062.298592562125</v>
      </c>
    </row>
    <row r="116" spans="1:15">
      <c r="A116" s="17" t="s">
        <v>178</v>
      </c>
    </row>
    <row r="120" spans="1:15">
      <c r="A120" s="7" t="s">
        <v>120</v>
      </c>
    </row>
    <row r="121" spans="1:15">
      <c r="A121" s="37" t="s">
        <v>121</v>
      </c>
    </row>
    <row r="122" spans="1:15">
      <c r="A122" s="135" t="s">
        <v>5</v>
      </c>
      <c r="B122" s="136"/>
      <c r="C122" s="137"/>
      <c r="D122" s="9" t="s">
        <v>40</v>
      </c>
      <c r="E122" s="9" t="s">
        <v>41</v>
      </c>
      <c r="F122" s="9" t="s">
        <v>42</v>
      </c>
      <c r="G122" s="9" t="s">
        <v>43</v>
      </c>
      <c r="H122" s="9" t="s">
        <v>44</v>
      </c>
      <c r="I122" s="9" t="s">
        <v>45</v>
      </c>
      <c r="J122" s="9" t="s">
        <v>46</v>
      </c>
      <c r="K122" s="9" t="s">
        <v>47</v>
      </c>
      <c r="L122" s="9" t="s">
        <v>48</v>
      </c>
      <c r="M122" s="9" t="s">
        <v>49</v>
      </c>
      <c r="N122" s="9" t="s">
        <v>50</v>
      </c>
      <c r="O122" s="9" t="s">
        <v>51</v>
      </c>
    </row>
    <row r="123" spans="1:15" ht="12.6" customHeight="1">
      <c r="A123" s="135" t="s">
        <v>3</v>
      </c>
      <c r="B123" s="136"/>
      <c r="C123" s="137"/>
      <c r="D123" s="125" t="s">
        <v>4</v>
      </c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1:15" ht="13.5">
      <c r="A124" s="10" t="s">
        <v>6</v>
      </c>
      <c r="B124" s="11" t="s">
        <v>7</v>
      </c>
      <c r="C124" s="12" t="s">
        <v>8</v>
      </c>
      <c r="D124" s="12" t="s">
        <v>8</v>
      </c>
      <c r="E124" s="12" t="s">
        <v>8</v>
      </c>
      <c r="F124" s="12" t="s">
        <v>8</v>
      </c>
      <c r="G124" s="12" t="s">
        <v>8</v>
      </c>
      <c r="H124" s="12" t="s">
        <v>8</v>
      </c>
      <c r="I124" s="12" t="s">
        <v>8</v>
      </c>
      <c r="J124" s="12" t="s">
        <v>8</v>
      </c>
      <c r="K124" s="12" t="s">
        <v>8</v>
      </c>
      <c r="L124" s="12" t="s">
        <v>8</v>
      </c>
      <c r="M124" s="12" t="s">
        <v>8</v>
      </c>
      <c r="N124" s="12"/>
      <c r="O124" s="12"/>
    </row>
    <row r="125" spans="1:15" ht="13.5">
      <c r="A125" s="13" t="s">
        <v>122</v>
      </c>
      <c r="B125" s="132" t="s">
        <v>10</v>
      </c>
      <c r="C125" s="12" t="s">
        <v>8</v>
      </c>
      <c r="D125" s="14">
        <v>4184600</v>
      </c>
      <c r="E125" s="14">
        <v>4223800</v>
      </c>
      <c r="F125" s="14">
        <v>4259800</v>
      </c>
      <c r="G125" s="14">
        <v>4302600</v>
      </c>
      <c r="H125" s="14">
        <v>4350700</v>
      </c>
      <c r="I125" s="14">
        <v>4384000</v>
      </c>
      <c r="J125" s="14">
        <v>4408100</v>
      </c>
      <c r="K125" s="14">
        <v>4442100</v>
      </c>
      <c r="L125" s="14">
        <v>4509700</v>
      </c>
      <c r="M125" s="14">
        <v>4595700</v>
      </c>
      <c r="N125" s="14">
        <v>4693200</v>
      </c>
      <c r="O125" s="14">
        <v>4793900</v>
      </c>
    </row>
    <row r="126" spans="1:15" ht="13.5">
      <c r="A126" s="13" t="s">
        <v>14</v>
      </c>
      <c r="B126" s="133"/>
      <c r="C126" s="12" t="s">
        <v>8</v>
      </c>
      <c r="D126" s="15">
        <v>152700</v>
      </c>
      <c r="E126" s="15">
        <v>154700</v>
      </c>
      <c r="F126" s="15">
        <v>156300</v>
      </c>
      <c r="G126" s="15">
        <v>158200</v>
      </c>
      <c r="H126" s="15">
        <v>160600</v>
      </c>
      <c r="I126" s="15">
        <v>162500</v>
      </c>
      <c r="J126" s="15">
        <v>163500</v>
      </c>
      <c r="K126" s="15">
        <v>164700</v>
      </c>
      <c r="L126" s="15">
        <v>166000</v>
      </c>
      <c r="M126" s="15">
        <v>168300</v>
      </c>
      <c r="N126" s="15">
        <v>171400</v>
      </c>
      <c r="O126" s="15">
        <v>175400</v>
      </c>
    </row>
    <row r="127" spans="1:15" ht="13.5">
      <c r="A127" s="13" t="s">
        <v>15</v>
      </c>
      <c r="B127" s="133"/>
      <c r="C127" s="12" t="s">
        <v>8</v>
      </c>
      <c r="D127" s="14">
        <v>1373000</v>
      </c>
      <c r="E127" s="14">
        <v>1390400</v>
      </c>
      <c r="F127" s="14">
        <v>1405500</v>
      </c>
      <c r="G127" s="14">
        <v>1421700</v>
      </c>
      <c r="H127" s="14">
        <v>1439600</v>
      </c>
      <c r="I127" s="14">
        <v>1459600</v>
      </c>
      <c r="J127" s="14">
        <v>1476500</v>
      </c>
      <c r="K127" s="14">
        <v>1493200</v>
      </c>
      <c r="L127" s="14">
        <v>1526900</v>
      </c>
      <c r="M127" s="14">
        <v>1569900</v>
      </c>
      <c r="N127" s="14">
        <v>1614500</v>
      </c>
      <c r="O127" s="14">
        <v>1657200</v>
      </c>
    </row>
    <row r="128" spans="1:15" ht="13.5">
      <c r="A128" s="13" t="s">
        <v>16</v>
      </c>
      <c r="B128" s="133"/>
      <c r="C128" s="12" t="s">
        <v>8</v>
      </c>
      <c r="D128" s="15">
        <v>393200</v>
      </c>
      <c r="E128" s="15">
        <v>397300</v>
      </c>
      <c r="F128" s="15">
        <v>401600</v>
      </c>
      <c r="G128" s="15">
        <v>406600</v>
      </c>
      <c r="H128" s="15">
        <v>412400</v>
      </c>
      <c r="I128" s="15">
        <v>417300</v>
      </c>
      <c r="J128" s="15">
        <v>421500</v>
      </c>
      <c r="K128" s="15">
        <v>424600</v>
      </c>
      <c r="L128" s="15">
        <v>430800</v>
      </c>
      <c r="M128" s="15">
        <v>439100</v>
      </c>
      <c r="N128" s="15">
        <v>449200</v>
      </c>
      <c r="O128" s="15">
        <v>460100</v>
      </c>
    </row>
    <row r="129" spans="1:15" ht="13.5">
      <c r="A129" s="13" t="s">
        <v>17</v>
      </c>
      <c r="B129" s="133"/>
      <c r="C129" s="12" t="s">
        <v>8</v>
      </c>
      <c r="D129" s="14">
        <v>265300</v>
      </c>
      <c r="E129" s="14">
        <v>267900</v>
      </c>
      <c r="F129" s="14">
        <v>270200</v>
      </c>
      <c r="G129" s="14">
        <v>272700</v>
      </c>
      <c r="H129" s="14">
        <v>275700</v>
      </c>
      <c r="I129" s="14">
        <v>278200</v>
      </c>
      <c r="J129" s="14">
        <v>278800</v>
      </c>
      <c r="K129" s="14">
        <v>279700</v>
      </c>
      <c r="L129" s="14">
        <v>282300</v>
      </c>
      <c r="M129" s="14">
        <v>287100</v>
      </c>
      <c r="N129" s="14">
        <v>293500</v>
      </c>
      <c r="O129" s="14">
        <v>299900</v>
      </c>
    </row>
    <row r="130" spans="1:15" ht="13.5">
      <c r="A130" s="13" t="s">
        <v>18</v>
      </c>
      <c r="B130" s="133"/>
      <c r="C130" s="12" t="s">
        <v>8</v>
      </c>
      <c r="D130" s="15">
        <v>46000</v>
      </c>
      <c r="E130" s="15">
        <v>46000</v>
      </c>
      <c r="F130" s="15">
        <v>46000</v>
      </c>
      <c r="G130" s="15">
        <v>46300</v>
      </c>
      <c r="H130" s="15">
        <v>46700</v>
      </c>
      <c r="I130" s="15">
        <v>46800</v>
      </c>
      <c r="J130" s="15">
        <v>47000</v>
      </c>
      <c r="K130" s="15">
        <v>47000</v>
      </c>
      <c r="L130" s="15">
        <v>47100</v>
      </c>
      <c r="M130" s="15">
        <v>47400</v>
      </c>
      <c r="N130" s="15">
        <v>47900</v>
      </c>
      <c r="O130" s="15">
        <v>48500</v>
      </c>
    </row>
    <row r="131" spans="1:15" ht="13.5">
      <c r="A131" s="13" t="s">
        <v>19</v>
      </c>
      <c r="B131" s="133"/>
      <c r="C131" s="12" t="s">
        <v>8</v>
      </c>
      <c r="D131" s="14">
        <v>152100</v>
      </c>
      <c r="E131" s="14">
        <v>152900</v>
      </c>
      <c r="F131" s="14">
        <v>153500</v>
      </c>
      <c r="G131" s="14">
        <v>154500</v>
      </c>
      <c r="H131" s="14">
        <v>156300</v>
      </c>
      <c r="I131" s="14">
        <v>157300</v>
      </c>
      <c r="J131" s="14">
        <v>157500</v>
      </c>
      <c r="K131" s="14">
        <v>158000</v>
      </c>
      <c r="L131" s="14">
        <v>158900</v>
      </c>
      <c r="M131" s="14">
        <v>160000</v>
      </c>
      <c r="N131" s="14">
        <v>161600</v>
      </c>
      <c r="O131" s="14">
        <v>164000</v>
      </c>
    </row>
    <row r="132" spans="1:15" ht="13.5">
      <c r="A132" s="13" t="s">
        <v>20</v>
      </c>
      <c r="B132" s="133"/>
      <c r="C132" s="12" t="s">
        <v>8</v>
      </c>
      <c r="D132" s="15">
        <v>107300</v>
      </c>
      <c r="E132" s="15">
        <v>107600</v>
      </c>
      <c r="F132" s="15">
        <v>108300</v>
      </c>
      <c r="G132" s="15">
        <v>109300</v>
      </c>
      <c r="H132" s="15">
        <v>110700</v>
      </c>
      <c r="I132" s="15">
        <v>111800</v>
      </c>
      <c r="J132" s="15">
        <v>112700</v>
      </c>
      <c r="K132" s="15">
        <v>113600</v>
      </c>
      <c r="L132" s="15">
        <v>114800</v>
      </c>
      <c r="M132" s="15">
        <v>115700</v>
      </c>
      <c r="N132" s="15">
        <v>116700</v>
      </c>
      <c r="O132" s="15">
        <v>118000</v>
      </c>
    </row>
    <row r="133" spans="1:15" ht="13.5">
      <c r="A133" s="13" t="s">
        <v>21</v>
      </c>
      <c r="B133" s="133"/>
      <c r="C133" s="12" t="s">
        <v>8</v>
      </c>
      <c r="D133" s="14">
        <v>229400</v>
      </c>
      <c r="E133" s="14">
        <v>228700</v>
      </c>
      <c r="F133" s="14">
        <v>228600</v>
      </c>
      <c r="G133" s="14">
        <v>229300</v>
      </c>
      <c r="H133" s="14">
        <v>230400</v>
      </c>
      <c r="I133" s="14">
        <v>231300</v>
      </c>
      <c r="J133" s="14">
        <v>231200</v>
      </c>
      <c r="K133" s="14">
        <v>231200</v>
      </c>
      <c r="L133" s="14">
        <v>232500</v>
      </c>
      <c r="M133" s="14">
        <v>234500</v>
      </c>
      <c r="N133" s="14">
        <v>236900</v>
      </c>
      <c r="O133" s="14">
        <v>240300</v>
      </c>
    </row>
    <row r="134" spans="1:15" ht="13.5">
      <c r="A134" s="13" t="s">
        <v>22</v>
      </c>
      <c r="B134" s="133"/>
      <c r="C134" s="12" t="s">
        <v>8</v>
      </c>
      <c r="D134" s="15">
        <v>466300</v>
      </c>
      <c r="E134" s="15">
        <v>469300</v>
      </c>
      <c r="F134" s="15">
        <v>471800</v>
      </c>
      <c r="G134" s="15">
        <v>475600</v>
      </c>
      <c r="H134" s="15">
        <v>479400</v>
      </c>
      <c r="I134" s="15">
        <v>483400</v>
      </c>
      <c r="J134" s="15">
        <v>485100</v>
      </c>
      <c r="K134" s="15">
        <v>486700</v>
      </c>
      <c r="L134" s="15">
        <v>491400</v>
      </c>
      <c r="M134" s="15">
        <v>496900</v>
      </c>
      <c r="N134" s="15">
        <v>504900</v>
      </c>
      <c r="O134" s="15">
        <v>513900</v>
      </c>
    </row>
    <row r="135" spans="1:15" ht="13.5">
      <c r="A135" s="13" t="s">
        <v>23</v>
      </c>
      <c r="B135" s="133"/>
      <c r="C135" s="12" t="s">
        <v>8</v>
      </c>
      <c r="D135" s="14">
        <v>45800</v>
      </c>
      <c r="E135" s="14">
        <v>46200</v>
      </c>
      <c r="F135" s="14">
        <v>46500</v>
      </c>
      <c r="G135" s="14">
        <v>46900</v>
      </c>
      <c r="H135" s="14">
        <v>47400</v>
      </c>
      <c r="I135" s="14">
        <v>48200</v>
      </c>
      <c r="J135" s="14">
        <v>48600</v>
      </c>
      <c r="K135" s="14">
        <v>48800</v>
      </c>
      <c r="L135" s="14">
        <v>49100</v>
      </c>
      <c r="M135" s="14">
        <v>49500</v>
      </c>
      <c r="N135" s="14">
        <v>50300</v>
      </c>
      <c r="O135" s="14">
        <v>51200</v>
      </c>
    </row>
    <row r="136" spans="1:15" ht="13.5">
      <c r="A136" s="13" t="s">
        <v>24</v>
      </c>
      <c r="B136" s="133"/>
      <c r="C136" s="12" t="s">
        <v>8</v>
      </c>
      <c r="D136" s="15">
        <v>44300</v>
      </c>
      <c r="E136" s="15">
        <v>44700</v>
      </c>
      <c r="F136" s="15">
        <v>45200</v>
      </c>
      <c r="G136" s="15">
        <v>45800</v>
      </c>
      <c r="H136" s="15">
        <v>46500</v>
      </c>
      <c r="I136" s="15">
        <v>47500</v>
      </c>
      <c r="J136" s="15">
        <v>48200</v>
      </c>
      <c r="K136" s="15">
        <v>48700</v>
      </c>
      <c r="L136" s="15">
        <v>49300</v>
      </c>
      <c r="M136" s="15">
        <v>49900</v>
      </c>
      <c r="N136" s="15">
        <v>50600</v>
      </c>
      <c r="O136" s="15">
        <v>51400</v>
      </c>
    </row>
    <row r="137" spans="1:15" ht="13.5">
      <c r="A137" s="13" t="s">
        <v>25</v>
      </c>
      <c r="B137" s="133"/>
      <c r="C137" s="12" t="s">
        <v>8</v>
      </c>
      <c r="D137" s="14">
        <v>43600</v>
      </c>
      <c r="E137" s="14">
        <v>43800</v>
      </c>
      <c r="F137" s="14">
        <v>44200</v>
      </c>
      <c r="G137" s="14">
        <v>44400</v>
      </c>
      <c r="H137" s="14">
        <v>44600</v>
      </c>
      <c r="I137" s="14">
        <v>44700</v>
      </c>
      <c r="J137" s="14">
        <v>44600</v>
      </c>
      <c r="K137" s="14">
        <v>44700</v>
      </c>
      <c r="L137" s="14">
        <v>44800</v>
      </c>
      <c r="M137" s="14">
        <v>45300</v>
      </c>
      <c r="N137" s="14">
        <v>45500</v>
      </c>
      <c r="O137" s="14">
        <v>46200</v>
      </c>
    </row>
    <row r="138" spans="1:15" ht="13.5">
      <c r="A138" s="13" t="s">
        <v>26</v>
      </c>
      <c r="B138" s="133"/>
      <c r="C138" s="12" t="s">
        <v>8</v>
      </c>
      <c r="D138" s="15">
        <v>32100</v>
      </c>
      <c r="E138" s="15">
        <v>32300</v>
      </c>
      <c r="F138" s="15">
        <v>32400</v>
      </c>
      <c r="G138" s="15">
        <v>32700</v>
      </c>
      <c r="H138" s="15">
        <v>32800</v>
      </c>
      <c r="I138" s="15">
        <v>33100</v>
      </c>
      <c r="J138" s="15">
        <v>33100</v>
      </c>
      <c r="K138" s="15">
        <v>33000</v>
      </c>
      <c r="L138" s="15">
        <v>32800</v>
      </c>
      <c r="M138" s="15">
        <v>32700</v>
      </c>
      <c r="N138" s="15">
        <v>32500</v>
      </c>
      <c r="O138" s="15">
        <v>32500</v>
      </c>
    </row>
    <row r="139" spans="1:15" ht="13.5">
      <c r="A139" s="13" t="s">
        <v>27</v>
      </c>
      <c r="B139" s="133"/>
      <c r="C139" s="12" t="s">
        <v>8</v>
      </c>
      <c r="D139" s="14">
        <v>540000</v>
      </c>
      <c r="E139" s="14">
        <v>547400</v>
      </c>
      <c r="F139" s="14">
        <v>553800</v>
      </c>
      <c r="G139" s="14">
        <v>560600</v>
      </c>
      <c r="H139" s="14">
        <v>567700</v>
      </c>
      <c r="I139" s="14">
        <v>559300</v>
      </c>
      <c r="J139" s="14">
        <v>556000</v>
      </c>
      <c r="K139" s="14">
        <v>562900</v>
      </c>
      <c r="L139" s="14">
        <v>574300</v>
      </c>
      <c r="M139" s="14">
        <v>586400</v>
      </c>
      <c r="N139" s="14">
        <v>599900</v>
      </c>
      <c r="O139" s="14">
        <v>612000</v>
      </c>
    </row>
    <row r="140" spans="1:15" ht="13.5">
      <c r="A140" s="13" t="s">
        <v>28</v>
      </c>
      <c r="B140" s="133"/>
      <c r="C140" s="12" t="s">
        <v>8</v>
      </c>
      <c r="D140" s="15">
        <v>199800</v>
      </c>
      <c r="E140" s="15">
        <v>201000</v>
      </c>
      <c r="F140" s="15">
        <v>202100</v>
      </c>
      <c r="G140" s="15">
        <v>203300</v>
      </c>
      <c r="H140" s="15">
        <v>204600</v>
      </c>
      <c r="I140" s="15">
        <v>206600</v>
      </c>
      <c r="J140" s="15">
        <v>207400</v>
      </c>
      <c r="K140" s="15">
        <v>208800</v>
      </c>
      <c r="L140" s="15">
        <v>211600</v>
      </c>
      <c r="M140" s="15">
        <v>215000</v>
      </c>
      <c r="N140" s="15">
        <v>219200</v>
      </c>
      <c r="O140" s="15">
        <v>224200</v>
      </c>
    </row>
    <row r="141" spans="1:15" ht="13.5">
      <c r="A141" s="13" t="s">
        <v>29</v>
      </c>
      <c r="B141" s="133"/>
      <c r="C141" s="12" t="s">
        <v>8</v>
      </c>
      <c r="D141" s="14">
        <v>93200</v>
      </c>
      <c r="E141" s="14">
        <v>93100</v>
      </c>
      <c r="F141" s="14">
        <v>93300</v>
      </c>
      <c r="G141" s="14">
        <v>93900</v>
      </c>
      <c r="H141" s="14">
        <v>94700</v>
      </c>
      <c r="I141" s="14">
        <v>95700</v>
      </c>
      <c r="J141" s="14">
        <v>95900</v>
      </c>
      <c r="K141" s="14">
        <v>96000</v>
      </c>
      <c r="L141" s="14">
        <v>96500</v>
      </c>
      <c r="M141" s="14">
        <v>97300</v>
      </c>
      <c r="N141" s="14">
        <v>98000</v>
      </c>
      <c r="O141" s="14">
        <v>98400</v>
      </c>
    </row>
    <row r="142" spans="1:15" ht="13.5">
      <c r="A142" s="13" t="s">
        <v>123</v>
      </c>
      <c r="B142" s="133"/>
      <c r="C142" s="12" t="s">
        <v>8</v>
      </c>
      <c r="D142" s="15">
        <v>650</v>
      </c>
      <c r="E142" s="15">
        <v>650</v>
      </c>
      <c r="F142" s="15">
        <v>650</v>
      </c>
      <c r="G142" s="15">
        <v>650</v>
      </c>
      <c r="H142" s="15">
        <v>640</v>
      </c>
      <c r="I142" s="15">
        <v>640</v>
      </c>
      <c r="J142" s="15">
        <v>610</v>
      </c>
      <c r="K142" s="15">
        <v>600</v>
      </c>
      <c r="L142" s="15">
        <v>600</v>
      </c>
      <c r="M142" s="15">
        <v>610</v>
      </c>
      <c r="N142" s="15">
        <v>610</v>
      </c>
      <c r="O142" s="15">
        <v>640</v>
      </c>
    </row>
    <row r="143" spans="1:15" ht="13.5">
      <c r="A143" s="13" t="s">
        <v>124</v>
      </c>
      <c r="B143" s="133"/>
      <c r="C143" s="12" t="s">
        <v>8</v>
      </c>
      <c r="D143" s="14">
        <v>3185100</v>
      </c>
      <c r="E143" s="14">
        <v>3214700</v>
      </c>
      <c r="F143" s="14">
        <v>3241700</v>
      </c>
      <c r="G143" s="14">
        <v>3274500</v>
      </c>
      <c r="H143" s="14">
        <v>3311700</v>
      </c>
      <c r="I143" s="14">
        <v>3348100</v>
      </c>
      <c r="J143" s="14">
        <v>3373700</v>
      </c>
      <c r="K143" s="14">
        <v>3398700</v>
      </c>
      <c r="L143" s="14">
        <v>3450700</v>
      </c>
      <c r="M143" s="14">
        <v>3518900</v>
      </c>
      <c r="N143" s="14">
        <v>3596500</v>
      </c>
      <c r="O143" s="14">
        <v>3677400</v>
      </c>
    </row>
    <row r="144" spans="1:15" ht="13.5">
      <c r="A144" s="13" t="s">
        <v>125</v>
      </c>
      <c r="B144" s="134"/>
      <c r="C144" s="12" t="s">
        <v>8</v>
      </c>
      <c r="D144" s="15">
        <v>998800</v>
      </c>
      <c r="E144" s="15">
        <v>1008400</v>
      </c>
      <c r="F144" s="15">
        <v>1017400</v>
      </c>
      <c r="G144" s="15">
        <v>1027500</v>
      </c>
      <c r="H144" s="15">
        <v>1038400</v>
      </c>
      <c r="I144" s="15">
        <v>1035200</v>
      </c>
      <c r="J144" s="15">
        <v>1033700</v>
      </c>
      <c r="K144" s="15">
        <v>1042800</v>
      </c>
      <c r="L144" s="15">
        <v>1058400</v>
      </c>
      <c r="M144" s="15">
        <v>1076200</v>
      </c>
      <c r="N144" s="15">
        <v>1096100</v>
      </c>
      <c r="O144" s="15">
        <v>1115800</v>
      </c>
    </row>
    <row r="145" spans="1:15">
      <c r="A145" s="17" t="s">
        <v>166</v>
      </c>
    </row>
    <row r="149" spans="1:15" ht="45.75">
      <c r="A149" s="96" t="s">
        <v>179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</row>
    <row r="150" spans="1:15" ht="12.6" customHeight="1">
      <c r="A150" s="117" t="s">
        <v>180</v>
      </c>
      <c r="B150" s="118"/>
      <c r="C150" s="119" t="s">
        <v>181</v>
      </c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1"/>
    </row>
    <row r="151" spans="1:15" ht="12.6" customHeight="1">
      <c r="A151" s="115" t="s">
        <v>3</v>
      </c>
      <c r="B151" s="116"/>
      <c r="C151" s="122" t="s">
        <v>4</v>
      </c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4"/>
    </row>
    <row r="152" spans="1:15" ht="12.6" customHeight="1">
      <c r="A152" s="115" t="s">
        <v>7</v>
      </c>
      <c r="B152" s="116"/>
      <c r="C152" s="122" t="s">
        <v>10</v>
      </c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4"/>
    </row>
    <row r="153" spans="1:15">
      <c r="A153" s="115" t="s">
        <v>182</v>
      </c>
      <c r="B153" s="116"/>
      <c r="C153" s="98"/>
      <c r="D153" s="8" t="s">
        <v>50</v>
      </c>
      <c r="E153" s="9" t="s">
        <v>52</v>
      </c>
      <c r="F153" s="9" t="s">
        <v>57</v>
      </c>
      <c r="G153" s="9">
        <v>202728</v>
      </c>
      <c r="H153" s="9" t="s">
        <v>67</v>
      </c>
      <c r="I153" s="9" t="s">
        <v>72</v>
      </c>
      <c r="J153" s="9" t="s">
        <v>77</v>
      </c>
      <c r="K153" s="9" t="s">
        <v>82</v>
      </c>
      <c r="L153" s="9" t="s">
        <v>87</v>
      </c>
      <c r="M153" s="9" t="s">
        <v>92</v>
      </c>
      <c r="N153" s="95"/>
      <c r="O153" s="99"/>
    </row>
    <row r="154" spans="1:15" ht="13.5">
      <c r="A154" s="100" t="s">
        <v>8</v>
      </c>
      <c r="B154" s="101" t="s">
        <v>8</v>
      </c>
      <c r="C154" s="101"/>
      <c r="D154" s="101" t="s">
        <v>8</v>
      </c>
      <c r="E154" s="101" t="s">
        <v>8</v>
      </c>
      <c r="F154" s="101" t="s">
        <v>8</v>
      </c>
      <c r="G154" s="101" t="s">
        <v>8</v>
      </c>
      <c r="H154" s="101" t="s">
        <v>8</v>
      </c>
      <c r="I154" s="101" t="s">
        <v>8</v>
      </c>
      <c r="J154" s="101" t="s">
        <v>8</v>
      </c>
      <c r="K154" s="101" t="s">
        <v>8</v>
      </c>
      <c r="L154" s="101" t="s">
        <v>8</v>
      </c>
      <c r="M154" s="101" t="s">
        <v>8</v>
      </c>
      <c r="N154" s="102"/>
      <c r="O154" s="102"/>
    </row>
    <row r="155" spans="1:15" ht="13.5">
      <c r="A155" s="103"/>
      <c r="B155" s="101" t="s">
        <v>8</v>
      </c>
      <c r="C155" s="101"/>
      <c r="D155" s="104">
        <v>4764600</v>
      </c>
      <c r="E155" s="104">
        <v>4960200</v>
      </c>
      <c r="F155" s="104">
        <v>5402400</v>
      </c>
      <c r="G155" s="104">
        <v>5781900</v>
      </c>
      <c r="H155" s="104">
        <v>6124600</v>
      </c>
      <c r="I155" s="104">
        <v>6422300</v>
      </c>
      <c r="J155" s="104">
        <v>6725200</v>
      </c>
      <c r="K155" s="104">
        <v>6966700</v>
      </c>
      <c r="L155" s="104">
        <v>7254100</v>
      </c>
      <c r="M155" s="104">
        <v>7547000</v>
      </c>
      <c r="N155" s="105"/>
      <c r="O155" s="105"/>
    </row>
  </sheetData>
  <mergeCells count="37">
    <mergeCell ref="D2:J2"/>
    <mergeCell ref="D23:L23"/>
    <mergeCell ref="A100:A103"/>
    <mergeCell ref="A104:A107"/>
    <mergeCell ref="A108:A111"/>
    <mergeCell ref="A72:A75"/>
    <mergeCell ref="A44:C44"/>
    <mergeCell ref="D44:J44"/>
    <mergeCell ref="A45:C45"/>
    <mergeCell ref="A46:C46"/>
    <mergeCell ref="A48:A51"/>
    <mergeCell ref="A52:A55"/>
    <mergeCell ref="A56:A59"/>
    <mergeCell ref="A60:A63"/>
    <mergeCell ref="A64:A67"/>
    <mergeCell ref="B125:B144"/>
    <mergeCell ref="A112:A115"/>
    <mergeCell ref="A76:A79"/>
    <mergeCell ref="A80:A83"/>
    <mergeCell ref="A84:A87"/>
    <mergeCell ref="A88:A91"/>
    <mergeCell ref="A92:A95"/>
    <mergeCell ref="A96:A99"/>
    <mergeCell ref="D123:O123"/>
    <mergeCell ref="K44:M44"/>
    <mergeCell ref="D45:M45"/>
    <mergeCell ref="A43:J43"/>
    <mergeCell ref="A68:A71"/>
    <mergeCell ref="A122:C122"/>
    <mergeCell ref="A123:C123"/>
    <mergeCell ref="A153:B153"/>
    <mergeCell ref="A150:B150"/>
    <mergeCell ref="C150:N150"/>
    <mergeCell ref="A151:B151"/>
    <mergeCell ref="C151:N151"/>
    <mergeCell ref="A152:B152"/>
    <mergeCell ref="C152:N152"/>
  </mergeCells>
  <hyperlinks>
    <hyperlink ref="A23" r:id="rId1" tooltip="Click once to display linked information. Click and hold to select this cell." display="http://nzdotstat.stats.govt.nz/OECDStat_Metadata/ShowMetadata.ashx?Dataset=TABLECODE7517&amp;ShowOnWeb=true&amp;Lang=en"/>
    <hyperlink ref="A121" r:id="rId2" tooltip="Click once to display linked information. Click and hold to select this cell." display="http://nzdotstat.stats.govt.nz/OECDStat_Metadata/ShowMetadata.ashx?Dataset=TABLECODE7501&amp;ShowOnWeb=true&amp;Lang=en"/>
    <hyperlink ref="A124" r:id="rId3" tooltip="Click once to display linked information. Click and hold to select this cell." display="http://nzdotstat.stats.govt.nz/OECDStat_Metadata/ShowMetadata.ashx?Dataset=TABLECODE7501&amp;Coords=[AREA]&amp;ShowOnWeb=true&amp;Lang=en"/>
    <hyperlink ref="A43" r:id="rId4" tooltip="Click once to display linked information. Click and hold to select this cell." display="http://nzdotstat.stats.govt.nz/OECDStat_Metadata/ShowMetadata.ashx?Dataset=TABLECODE7545&amp;ShowOnWeb=true&amp;Lang=en"/>
    <hyperlink ref="A145" r:id="rId5" tooltip="Click once to display linked information. Click and hold to select this cell." display="http://nzdotstat.stats.govt.nz/wbos"/>
    <hyperlink ref="A44" r:id="rId6" tooltip="Click once to display linked information. Click and hold to select this cell." display="http://nzdotstat.stats.govt.nz/OECDStat_Metadata/ShowMetadata.ashx?Dataset=TABLECODE7545&amp;Coords=[PROJECTION]&amp;ShowOnWeb=true&amp;Lang=en"/>
    <hyperlink ref="D44" r:id="rId7" tooltip="Click once to display linked information. Click and hold to select this cell." display="http://nzdotstat.stats.govt.nz/OECDStat_Metadata/ShowMetadata.ashx?Dataset=TABLECODE7545&amp;Coords=[PROJECTION].[HIGH]&amp;ShowOnWeb=true&amp;Lang=en"/>
    <hyperlink ref="D46" r:id="rId8" tooltip="Click once to display linked information. Click and hold to select this cell." display="http://nzdotstat.stats.govt.nz/OECDStat_Metadata/ShowMetadata.ashx?Dataset=TABLECODE7545&amp;Coords=[YEAR].[2013]&amp;ShowOnWeb=true&amp;Lang=en"/>
    <hyperlink ref="A47" r:id="rId9" tooltip="Click once to display linked information. Click and hold to select this cell." display="http://nzdotstat.stats.govt.nz/OECDStat_Metadata/ShowMetadata.ashx?Dataset=TABLECODE7545&amp;Coords=[AREA]&amp;ShowOnWeb=true&amp;Lang=en"/>
    <hyperlink ref="A48" r:id="rId10" tooltip="Click once to display linked information. Click and hold to select this cell." display="http://nzdotstat.stats.govt.nz/OECDStat_Metadata/ShowMetadata.ashx?Dataset=TABLECODE7545&amp;Coords=[AREA].[NZRC]&amp;ShowOnWeb=true&amp;Lang=en"/>
    <hyperlink ref="A116" r:id="rId11" tooltip="Click once to display linked information. Click and hold to select this cell." display="http://nzdotstat.stats.govt.nz/wbos"/>
    <hyperlink ref="A149" r:id="rId12" tooltip="Click once to display linked information. Click and hold to select this cell." display="http://nzdotstat.stats.govt.nz/OECDStat_Metadata/ShowMetadata.ashx?Dataset=TABLECODE7542&amp;ShowOnWeb=true&amp;Lang=en"/>
    <hyperlink ref="A150" r:id="rId13" tooltip="Click once to display linked information. Click and hold to select this cell." display="http://nzdotstat.stats.govt.nz/OECDStat_Metadata/ShowMetadata.ashx?Dataset=TABLECODE7542&amp;Coords=[SCENARIO]&amp;ShowOnWeb=true&amp;Lang=en"/>
    <hyperlink ref="C150" r:id="rId14" tooltip="Click once to display linked information. Click and hold to select this cell." display="http://nzdotstat.stats.govt.nz/OECDStat_Metadata/ShowMetadata.ashx?Dataset=TABLECODE7542&amp;Coords=[SCENARIO].[P975]&amp;ShowOnWeb=true&amp;Lang=en"/>
    <hyperlink ref="D153" r:id="rId15" tooltip="Click once to display linked information. Click and hold to select this cell." display="http://nzdotstat.stats.govt.nz/OECDStat_Metadata/ShowMetadata.ashx?Dataset=TABLECODE7545&amp;Coords=[YEAR].[2013]&amp;ShowOnWeb=true&amp;Lang=en"/>
  </hyperlinks>
  <pageMargins left="0.70866141732283472" right="0.70866141732283472" top="0.74803149606299213" bottom="0.74803149606299213" header="0.31496062992125984" footer="0.31496062992125984"/>
  <pageSetup paperSize="9" orientation="landscape"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0"/>
  <sheetViews>
    <sheetView workbookViewId="0">
      <pane xSplit="1" topLeftCell="B1" activePane="topRight" state="frozen"/>
      <selection pane="topRight" activeCell="L11" sqref="L11"/>
    </sheetView>
  </sheetViews>
  <sheetFormatPr defaultRowHeight="12.75"/>
  <cols>
    <col min="1" max="1" width="83.42578125" customWidth="1"/>
    <col min="2" max="2" width="10.140625" bestFit="1" customWidth="1"/>
  </cols>
  <sheetData>
    <row r="1" spans="1:65">
      <c r="A1" s="18" t="s">
        <v>30</v>
      </c>
      <c r="B1" t="s">
        <v>184</v>
      </c>
      <c r="H1" s="106">
        <v>0.01</v>
      </c>
    </row>
    <row r="2" spans="1:65">
      <c r="B2" t="s">
        <v>164</v>
      </c>
    </row>
    <row r="3" spans="1:65" s="111" customFormat="1">
      <c r="A3" s="107" t="s">
        <v>185</v>
      </c>
      <c r="B3" s="108" t="s">
        <v>31</v>
      </c>
      <c r="C3" s="108" t="s">
        <v>32</v>
      </c>
      <c r="D3" s="108" t="s">
        <v>33</v>
      </c>
      <c r="E3" s="108" t="s">
        <v>34</v>
      </c>
      <c r="F3" s="108" t="s">
        <v>35</v>
      </c>
      <c r="G3" s="108" t="s">
        <v>36</v>
      </c>
      <c r="H3" s="108" t="s">
        <v>37</v>
      </c>
      <c r="I3" s="108" t="s">
        <v>38</v>
      </c>
      <c r="J3" s="108" t="s">
        <v>39</v>
      </c>
      <c r="K3" s="108" t="s">
        <v>40</v>
      </c>
      <c r="L3" s="108" t="s">
        <v>41</v>
      </c>
      <c r="M3" s="108" t="s">
        <v>42</v>
      </c>
      <c r="N3" s="108" t="s">
        <v>43</v>
      </c>
      <c r="O3" s="108" t="s">
        <v>44</v>
      </c>
      <c r="P3" s="108" t="s">
        <v>45</v>
      </c>
      <c r="Q3" s="108" t="s">
        <v>46</v>
      </c>
      <c r="R3" s="108" t="s">
        <v>47</v>
      </c>
      <c r="S3" s="108" t="s">
        <v>48</v>
      </c>
      <c r="T3" s="108" t="s">
        <v>49</v>
      </c>
      <c r="U3" s="108" t="s">
        <v>50</v>
      </c>
      <c r="V3" s="108" t="s">
        <v>51</v>
      </c>
      <c r="W3" s="109" t="s">
        <v>52</v>
      </c>
      <c r="X3" s="109" t="s">
        <v>53</v>
      </c>
      <c r="Y3" s="109" t="s">
        <v>54</v>
      </c>
      <c r="Z3" s="109" t="s">
        <v>55</v>
      </c>
      <c r="AA3" s="109" t="s">
        <v>56</v>
      </c>
      <c r="AB3" s="109" t="s">
        <v>57</v>
      </c>
      <c r="AC3" s="109" t="s">
        <v>58</v>
      </c>
      <c r="AD3" s="109" t="s">
        <v>59</v>
      </c>
      <c r="AE3" s="109" t="s">
        <v>60</v>
      </c>
      <c r="AF3" s="109" t="s">
        <v>61</v>
      </c>
      <c r="AG3" s="109" t="s">
        <v>62</v>
      </c>
      <c r="AH3" s="109" t="s">
        <v>63</v>
      </c>
      <c r="AI3" s="109" t="s">
        <v>64</v>
      </c>
      <c r="AJ3" s="109" t="s">
        <v>65</v>
      </c>
      <c r="AK3" s="109" t="s">
        <v>66</v>
      </c>
      <c r="AL3" s="110" t="s">
        <v>67</v>
      </c>
      <c r="AM3" s="110" t="s">
        <v>68</v>
      </c>
      <c r="AN3" s="110" t="s">
        <v>69</v>
      </c>
      <c r="AO3" s="110" t="s">
        <v>70</v>
      </c>
      <c r="AP3" s="110" t="s">
        <v>71</v>
      </c>
      <c r="AQ3" s="110" t="s">
        <v>72</v>
      </c>
      <c r="AR3" s="110" t="s">
        <v>73</v>
      </c>
      <c r="AS3" s="110" t="s">
        <v>74</v>
      </c>
      <c r="AT3" s="110" t="s">
        <v>75</v>
      </c>
      <c r="AU3" s="110" t="s">
        <v>76</v>
      </c>
      <c r="AV3" s="110" t="s">
        <v>77</v>
      </c>
      <c r="AW3" s="110" t="s">
        <v>78</v>
      </c>
      <c r="AX3" s="110" t="s">
        <v>79</v>
      </c>
      <c r="AY3" s="110" t="s">
        <v>80</v>
      </c>
      <c r="AZ3" s="110" t="s">
        <v>81</v>
      </c>
      <c r="BA3" s="110" t="s">
        <v>82</v>
      </c>
      <c r="BB3" s="110" t="s">
        <v>83</v>
      </c>
      <c r="BC3" s="110" t="s">
        <v>84</v>
      </c>
      <c r="BD3" s="110" t="s">
        <v>85</v>
      </c>
      <c r="BE3" s="110" t="s">
        <v>86</v>
      </c>
      <c r="BF3" s="110" t="s">
        <v>87</v>
      </c>
      <c r="BG3" s="110" t="s">
        <v>88</v>
      </c>
      <c r="BH3" s="110" t="s">
        <v>89</v>
      </c>
      <c r="BI3" s="110" t="s">
        <v>90</v>
      </c>
      <c r="BJ3" s="110" t="s">
        <v>91</v>
      </c>
      <c r="BK3" s="110" t="s">
        <v>92</v>
      </c>
      <c r="BL3" s="110" t="s">
        <v>93</v>
      </c>
      <c r="BM3" s="110" t="s">
        <v>94</v>
      </c>
    </row>
    <row r="4" spans="1:65" s="111" customFormat="1"/>
    <row r="5" spans="1:65" s="111" customFormat="1">
      <c r="A5" s="111" t="s">
        <v>95</v>
      </c>
      <c r="B5" s="111">
        <f>'[2]NZS expense - History &amp; Future'!B8</f>
        <v>102.197</v>
      </c>
      <c r="C5" s="111">
        <f>'[2]NZS expense - History &amp; Future'!C8</f>
        <v>104.86799999999999</v>
      </c>
      <c r="D5" s="111">
        <f>'[2]NZS expense - History &amp; Future'!D8</f>
        <v>108.258</v>
      </c>
      <c r="E5" s="111">
        <f>'[2]NZS expense - History &amp; Future'!E8</f>
        <v>114.72499999999999</v>
      </c>
      <c r="F5" s="111">
        <f>'[2]NZS expense - History &amp; Future'!F8</f>
        <v>122.229</v>
      </c>
      <c r="G5" s="111">
        <f>'[2]NZS expense - History &amp; Future'!G8</f>
        <v>129.99</v>
      </c>
      <c r="H5" s="111">
        <f>'[2]NZS expense - History &amp; Future'!H8</f>
        <v>137.17699999999999</v>
      </c>
      <c r="I5" s="111">
        <f>'[2]NZS expense - History &amp; Future'!I8</f>
        <v>147.589</v>
      </c>
      <c r="J5" s="111">
        <f>'[2]NZS expense - History &amp; Future'!J8</f>
        <v>156.78800000000001</v>
      </c>
      <c r="K5" s="111">
        <f>'[2]NZS expense - History &amp; Future'!K8</f>
        <v>164.55699999999999</v>
      </c>
      <c r="L5" s="111">
        <f>'[2]NZS expense - History &amp; Future'!L8</f>
        <v>175.45699999999999</v>
      </c>
      <c r="M5" s="111">
        <f>'[2]NZS expense - History &amp; Future'!M8</f>
        <v>189.011</v>
      </c>
      <c r="N5" s="111">
        <f>'[2]NZS expense - History &amp; Future'!N8</f>
        <v>189.505</v>
      </c>
      <c r="O5" s="111">
        <f>'[2]NZS expense - History &amp; Future'!O8</f>
        <v>196.727</v>
      </c>
      <c r="P5" s="111">
        <f>'[2]NZS expense - History &amp; Future'!P8</f>
        <v>205.804</v>
      </c>
      <c r="Q5" s="111">
        <f>'[2]NZS expense - History &amp; Future'!Q8</f>
        <v>215.12200000000001</v>
      </c>
      <c r="R5" s="111">
        <f>'[2]NZS expense - History &amp; Future'!R8</f>
        <v>218.75700000000001</v>
      </c>
      <c r="S5" s="111">
        <f>'[2]NZS expense - History &amp; Future'!S8</f>
        <v>236.65</v>
      </c>
      <c r="T5" s="111">
        <f>'[2]NZS expense - History &amp; Future'!T8</f>
        <v>245.01900000000001</v>
      </c>
      <c r="U5" s="111">
        <f>'[2]NZS expense - History &amp; Future'!U8</f>
        <v>257.73599999999999</v>
      </c>
      <c r="V5" s="111">
        <f>'[2]NZS expense - History &amp; Future'!V8</f>
        <v>274.22000000000003</v>
      </c>
      <c r="W5" s="111">
        <f>'[2]NZS expense - History &amp; Future'!W8</f>
        <v>291.02</v>
      </c>
      <c r="X5" s="111">
        <f>'[2]NZS expense - History &amp; Future'!X8</f>
        <v>304.59100000000001</v>
      </c>
      <c r="Y5" s="111">
        <f>'[2]NZS expense - History &amp; Future'!Y8</f>
        <v>319.971</v>
      </c>
      <c r="Z5" s="111">
        <f>'[2]NZS expense - History &amp; Future'!Z8</f>
        <v>334.721</v>
      </c>
      <c r="AA5" s="111">
        <f>'[2]NZS expense - History &amp; Future'!AA8</f>
        <v>349.79199999999997</v>
      </c>
      <c r="AB5" s="111">
        <f>'[2]NZS expense - History &amp; Future'!AB8</f>
        <v>366.19631294176963</v>
      </c>
      <c r="AC5" s="111">
        <f>'[2]NZS expense - History &amp; Future'!AC8</f>
        <v>382.89337570689736</v>
      </c>
      <c r="AD5" s="111">
        <f>'[2]NZS expense - History &amp; Future'!AD8</f>
        <v>399.95445718269985</v>
      </c>
      <c r="AE5" s="111">
        <f>'[2]NZS expense - History &amp; Future'!AE8</f>
        <v>417.45240350412911</v>
      </c>
      <c r="AF5" s="111">
        <f>'[2]NZS expense - History &amp; Future'!AF8</f>
        <v>435.54454533088091</v>
      </c>
      <c r="AG5" s="111">
        <f>'[2]NZS expense - History &amp; Future'!AG8</f>
        <v>454.25970400138334</v>
      </c>
      <c r="AH5" s="111">
        <f>'[2]NZS expense - History &amp; Future'!AH8</f>
        <v>473.56567695955698</v>
      </c>
      <c r="AI5" s="111">
        <f>'[2]NZS expense - History &amp; Future'!AI8</f>
        <v>493.51996287459787</v>
      </c>
      <c r="AJ5" s="111">
        <f>'[2]NZS expense - History &amp; Future'!AJ8</f>
        <v>514.14071972905776</v>
      </c>
      <c r="AK5" s="111">
        <f>'[2]NZS expense - History &amp; Future'!AK8</f>
        <v>535.49028286123246</v>
      </c>
      <c r="AL5" s="111">
        <f>'[2]NZS expense - History &amp; Future'!AL8</f>
        <v>557.65208257673419</v>
      </c>
      <c r="AM5" s="111">
        <f>'[2]NZS expense - History &amp; Future'!AM8</f>
        <v>580.64931014726028</v>
      </c>
      <c r="AN5" s="111">
        <f>'[2]NZS expense - History &amp; Future'!AN8</f>
        <v>604.60828475144592</v>
      </c>
      <c r="AO5" s="111">
        <f>'[2]NZS expense - History &amp; Future'!AO8</f>
        <v>629.47689188302115</v>
      </c>
      <c r="AP5" s="111">
        <f>'[2]NZS expense - History &amp; Future'!AP8</f>
        <v>655.39572092354206</v>
      </c>
      <c r="AQ5" s="111">
        <f>'[2]NZS expense - History &amp; Future'!AQ8</f>
        <v>682.38159324358776</v>
      </c>
      <c r="AR5" s="111">
        <f>'[2]NZS expense - History &amp; Future'!AR8</f>
        <v>710.46268204617661</v>
      </c>
      <c r="AS5" s="111">
        <f>'[2]NZS expense - History &amp; Future'!AS8</f>
        <v>739.73606692535702</v>
      </c>
      <c r="AT5" s="111">
        <f>'[2]NZS expense - History &amp; Future'!AT8</f>
        <v>770.22912981889851</v>
      </c>
      <c r="AU5" s="111">
        <f>'[2]NZS expense - History &amp; Future'!AU8</f>
        <v>801.92845731171724</v>
      </c>
      <c r="AV5" s="111">
        <f>'[2]NZS expense - History &amp; Future'!AV8</f>
        <v>834.93931741223162</v>
      </c>
      <c r="AW5" s="111">
        <f>'[2]NZS expense - History &amp; Future'!AW8</f>
        <v>869.15935114622118</v>
      </c>
      <c r="AX5" s="111">
        <f>'[2]NZS expense - History &amp; Future'!AX8</f>
        <v>904.65321697668548</v>
      </c>
      <c r="AY5" s="111">
        <f>'[2]NZS expense - History &amp; Future'!AY8</f>
        <v>941.48168929237079</v>
      </c>
      <c r="AZ5" s="111">
        <f>'[2]NZS expense - History &amp; Future'!AZ8</f>
        <v>979.5590826344519</v>
      </c>
      <c r="BA5" s="111">
        <f>'[2]NZS expense - History &amp; Future'!BA8</f>
        <v>1018.8160790127924</v>
      </c>
      <c r="BB5" s="111">
        <f>'[2]NZS expense - History &amp; Future'!BB8</f>
        <v>1059.346134307742</v>
      </c>
      <c r="BC5" s="111">
        <f>'[2]NZS expense - History &amp; Future'!BC8</f>
        <v>1101.0529077514491</v>
      </c>
      <c r="BD5" s="111">
        <f>'[2]NZS expense - History &amp; Future'!BD8</f>
        <v>1143.9915448772517</v>
      </c>
      <c r="BE5" s="111">
        <f>'[2]NZS expense - History &amp; Future'!BE8</f>
        <v>1188.0640536846581</v>
      </c>
      <c r="BF5" s="111">
        <f>'[2]NZS expense - History &amp; Future'!BF8</f>
        <v>1233.2675441899694</v>
      </c>
      <c r="BG5" s="111">
        <f>'[2]NZS expense - History &amp; Future'!BG8</f>
        <v>1279.7162667681171</v>
      </c>
      <c r="BH5" s="111">
        <f>'[2]NZS expense - History &amp; Future'!BH8</f>
        <v>1327.3592683128736</v>
      </c>
      <c r="BI5" s="111">
        <f>'[2]NZS expense - History &amp; Future'!BI8</f>
        <v>1376.3163459801078</v>
      </c>
      <c r="BJ5" s="111">
        <f>'[2]NZS expense - History &amp; Future'!BJ8</f>
        <v>1426.5423353367989</v>
      </c>
      <c r="BK5" s="111">
        <f>'[2]NZS expense - History &amp; Future'!BK8</f>
        <v>1478.2584054231261</v>
      </c>
      <c r="BL5" s="111">
        <f>'[2]NZS expense - History &amp; Future'!BL8</f>
        <v>1531.5487413901737</v>
      </c>
      <c r="BM5" s="111">
        <f>'[2]NZS expense - History &amp; Future'!BM8</f>
        <v>1586.5465968804588</v>
      </c>
    </row>
    <row r="6" spans="1:65" s="111" customFormat="1">
      <c r="A6" s="111" t="s">
        <v>96</v>
      </c>
      <c r="M6" s="112">
        <f>'[3]2016 Budget'!G30</f>
        <v>4.0196078431372628E-2</v>
      </c>
      <c r="N6" s="112">
        <f>'[3]2016 Budget'!H30</f>
        <v>1.8850141376060225E-2</v>
      </c>
      <c r="O6" s="112">
        <f>'[3]2016 Budget'!I30</f>
        <v>1.6651248843663202E-2</v>
      </c>
      <c r="P6" s="112">
        <f>'[3]2016 Budget'!J30</f>
        <v>5.277525022747942E-2</v>
      </c>
      <c r="Q6" s="112">
        <f>'[3]2016 Budget'!K30</f>
        <v>9.5073465859982775E-3</v>
      </c>
      <c r="R6" s="112">
        <f>'[3]2016 Budget'!L30</f>
        <v>6.8493150684931781E-3</v>
      </c>
      <c r="S6" s="112">
        <f>'[3]2016 Budget'!M30</f>
        <v>1.6156462585034115E-2</v>
      </c>
      <c r="T6" s="112">
        <f>'[3]2016 Budget'!N30</f>
        <v>4.1841004184099972E-3</v>
      </c>
      <c r="U6" s="112">
        <f>'[4]2018 BEFU FSM'!E$30</f>
        <v>4.0858018386107364E-3</v>
      </c>
      <c r="V6" s="112">
        <f>'[4]2018 BEFU FSM'!F$30</f>
        <v>1.7293997965412089E-2</v>
      </c>
      <c r="W6" s="112">
        <f>'[4]2018 BEFU FSM'!G$30</f>
        <v>1.4000000000000012E-2</v>
      </c>
      <c r="X6" s="112">
        <f>'[4]2018 BEFU FSM'!H$30</f>
        <v>1.4792899408283988E-2</v>
      </c>
      <c r="Y6" s="112">
        <f>'[4]2018 BEFU FSM'!I$30</f>
        <v>1.7492711370262315E-2</v>
      </c>
      <c r="Z6" s="112">
        <f>'[4]2018 BEFU FSM'!J$30</f>
        <v>2.005730659025784E-2</v>
      </c>
      <c r="AA6" s="112">
        <f>'[4]2018 BEFU FSM'!K$30</f>
        <v>1.9662921348314599E-2</v>
      </c>
      <c r="AB6" s="112">
        <f>'[4]2018 BEFU FSM'!L$30</f>
        <v>2.0000000000000018E-2</v>
      </c>
      <c r="AC6" s="112">
        <f>'[4]2018 BEFU FSM'!M$30</f>
        <v>2.0000000000000018E-2</v>
      </c>
      <c r="AD6" s="112">
        <f>'[4]2018 BEFU FSM'!N$30</f>
        <v>2.0000000000000018E-2</v>
      </c>
      <c r="AE6" s="112">
        <f>'[4]2018 BEFU FSM'!O$30</f>
        <v>2.0000000000000018E-2</v>
      </c>
      <c r="AF6" s="112">
        <f>'[4]2018 BEFU FSM'!P$30</f>
        <v>2.0000000000000018E-2</v>
      </c>
      <c r="AG6" s="112">
        <f>'[4]2018 BEFU FSM'!Q$30</f>
        <v>2.0000000000000018E-2</v>
      </c>
      <c r="AH6" s="112">
        <f>'[4]2018 BEFU FSM'!R$30</f>
        <v>2.0000000000000018E-2</v>
      </c>
      <c r="AI6" s="112">
        <f>'[4]2018 BEFU FSM'!S$30</f>
        <v>2.0000000000000018E-2</v>
      </c>
      <c r="AJ6" s="112">
        <f>'[4]2018 BEFU FSM'!T$30</f>
        <v>2.0000000000000018E-2</v>
      </c>
      <c r="AK6" s="112">
        <f>'[4]2018 BEFU FSM'!U$30</f>
        <v>2.0000000000000018E-2</v>
      </c>
      <c r="AL6" s="112">
        <v>0.02</v>
      </c>
      <c r="AM6" s="112">
        <v>0.02</v>
      </c>
      <c r="AN6" s="112">
        <v>0.02</v>
      </c>
      <c r="AO6" s="112">
        <v>0.02</v>
      </c>
      <c r="AP6" s="112">
        <v>0.02</v>
      </c>
      <c r="AQ6" s="112">
        <v>0.02</v>
      </c>
      <c r="AR6" s="112">
        <v>0.02</v>
      </c>
      <c r="AS6" s="112">
        <v>0.02</v>
      </c>
      <c r="AT6" s="112">
        <v>0.02</v>
      </c>
      <c r="AU6" s="112">
        <v>0.02</v>
      </c>
      <c r="AV6" s="112">
        <v>0.02</v>
      </c>
      <c r="AW6" s="112">
        <v>0.02</v>
      </c>
      <c r="AX6" s="112">
        <v>0.02</v>
      </c>
      <c r="AY6" s="112">
        <v>0.02</v>
      </c>
      <c r="AZ6" s="112">
        <v>0.02</v>
      </c>
      <c r="BA6" s="112">
        <v>0.02</v>
      </c>
      <c r="BB6" s="112">
        <v>0.02</v>
      </c>
      <c r="BC6" s="112">
        <v>0.02</v>
      </c>
      <c r="BD6" s="112">
        <v>0.02</v>
      </c>
      <c r="BE6" s="112">
        <v>0.02</v>
      </c>
      <c r="BF6" s="112">
        <v>0.02</v>
      </c>
      <c r="BG6" s="112">
        <v>0.02</v>
      </c>
      <c r="BH6" s="112">
        <v>0.02</v>
      </c>
      <c r="BI6" s="112">
        <v>0.02</v>
      </c>
      <c r="BJ6" s="112">
        <v>0.02</v>
      </c>
      <c r="BK6" s="112">
        <v>0.02</v>
      </c>
      <c r="BL6" s="112">
        <v>0.02</v>
      </c>
      <c r="BM6" s="112">
        <v>0.02</v>
      </c>
    </row>
    <row r="7" spans="1:65" s="111" customFormat="1">
      <c r="A7" s="111" t="s">
        <v>106</v>
      </c>
      <c r="M7" s="111">
        <f>'[3]2016 Budget'!G9</f>
        <v>197.96</v>
      </c>
      <c r="N7" s="111">
        <f>'[3]2016 Budget'!H9</f>
        <v>194.25700000000001</v>
      </c>
      <c r="O7" s="111">
        <f>'[3]2016 Budget'!I9</f>
        <v>195.36699999999999</v>
      </c>
      <c r="P7" s="111">
        <f>'[3]2016 Budget'!J9</f>
        <v>197.46700000000001</v>
      </c>
      <c r="Q7" s="111">
        <f>'[3]2016 Budget'!K9</f>
        <v>203.041</v>
      </c>
      <c r="R7" s="111">
        <f>'[3]2016 Budget'!L9</f>
        <v>207.709</v>
      </c>
      <c r="S7" s="111">
        <f>'[3]2016 Budget'!M9</f>
        <v>214.01</v>
      </c>
      <c r="T7" s="111">
        <f>'[4]2018 BEFU FSM'!D$11</f>
        <v>221.56800000000001</v>
      </c>
      <c r="U7" s="111">
        <f>'[4]2018 BEFU FSM'!E$11</f>
        <v>229.935</v>
      </c>
      <c r="V7" s="111">
        <f>'[4]2018 BEFU FSM'!F$11</f>
        <v>237.63200000000001</v>
      </c>
      <c r="W7" s="111">
        <f>'[4]2018 BEFU FSM'!G$11</f>
        <v>244.17400000000001</v>
      </c>
      <c r="X7" s="111">
        <f>'[4]2018 BEFU FSM'!H$11</f>
        <v>252.261</v>
      </c>
      <c r="Y7" s="111">
        <f>'[4]2018 BEFU FSM'!I$11</f>
        <v>260.72199999999998</v>
      </c>
      <c r="Z7" s="113">
        <f>'[4]2018 BEFU FSM'!J$11</f>
        <v>267.89</v>
      </c>
      <c r="AA7" s="113">
        <f>'[4]2018 BEFU FSM'!K$11</f>
        <v>274.57</v>
      </c>
      <c r="AB7" s="113">
        <f>'[4]2018 BEFU FSM'!L$11</f>
        <v>281.81039366258022</v>
      </c>
      <c r="AC7" s="113">
        <f>'[4]2018 BEFU FSM'!M$11</f>
        <v>288.88215848674201</v>
      </c>
      <c r="AD7" s="113">
        <f>'[4]2018 BEFU FSM'!N$11</f>
        <v>295.83750888725513</v>
      </c>
      <c r="AE7" s="113">
        <f>'[4]2018 BEFU FSM'!O$11</f>
        <v>302.72583788954995</v>
      </c>
      <c r="AF7" s="113">
        <f>'[4]2018 BEFU FSM'!P$11</f>
        <v>309.6527429299619</v>
      </c>
      <c r="AG7" s="113">
        <f>'[4]2018 BEFU FSM'!Q$11</f>
        <v>316.62586852709387</v>
      </c>
      <c r="AH7" s="113">
        <f>'[4]2018 BEFU FSM'!R$11</f>
        <v>323.61021863587126</v>
      </c>
      <c r="AI7" s="113">
        <f>'[4]2018 BEFU FSM'!S$11</f>
        <v>330.63327701282867</v>
      </c>
      <c r="AJ7" s="113">
        <f>'[4]2018 BEFU FSM'!T$11</f>
        <v>337.69425042179626</v>
      </c>
      <c r="AK7" s="113">
        <f>'[4]2018 BEFU FSM'!U$11</f>
        <v>344.82050844870423</v>
      </c>
      <c r="AL7" s="113">
        <f t="shared" ref="AL7:BM7" si="0">AK7*(AL5/AK5)/(1+AL6)</f>
        <v>352.05024439517359</v>
      </c>
      <c r="AM7" s="113">
        <f t="shared" si="0"/>
        <v>359.38095990709894</v>
      </c>
      <c r="AN7" s="113">
        <f t="shared" si="0"/>
        <v>366.87242642452213</v>
      </c>
      <c r="AO7" s="113">
        <f t="shared" si="0"/>
        <v>374.47307608758473</v>
      </c>
      <c r="AP7" s="113">
        <f t="shared" si="0"/>
        <v>382.24713255238663</v>
      </c>
      <c r="AQ7" s="113">
        <f t="shared" si="0"/>
        <v>390.18248149158234</v>
      </c>
      <c r="AR7" s="113">
        <f t="shared" si="0"/>
        <v>398.27363893340208</v>
      </c>
      <c r="AS7" s="113">
        <f t="shared" si="0"/>
        <v>406.55275955360702</v>
      </c>
      <c r="AT7" s="113">
        <f t="shared" si="0"/>
        <v>415.01126671976175</v>
      </c>
      <c r="AU7" s="113">
        <f t="shared" si="0"/>
        <v>423.61897106528596</v>
      </c>
      <c r="AV7" s="113">
        <f t="shared" si="0"/>
        <v>432.40879290175627</v>
      </c>
      <c r="AW7" s="113">
        <f t="shared" si="0"/>
        <v>441.30499117981486</v>
      </c>
      <c r="AX7" s="113">
        <f t="shared" si="0"/>
        <v>450.32016259835427</v>
      </c>
      <c r="AY7" s="113">
        <f t="shared" si="0"/>
        <v>459.46344730943702</v>
      </c>
      <c r="AZ7" s="113">
        <f t="shared" si="0"/>
        <v>468.6725878726686</v>
      </c>
      <c r="BA7" s="113">
        <f t="shared" si="0"/>
        <v>477.89725468159094</v>
      </c>
      <c r="BB7" s="113">
        <f t="shared" si="0"/>
        <v>487.16542678171351</v>
      </c>
      <c r="BC7" s="113">
        <f t="shared" si="0"/>
        <v>496.41693629092833</v>
      </c>
      <c r="BD7" s="113">
        <f t="shared" si="0"/>
        <v>505.66284598389666</v>
      </c>
      <c r="BE7" s="113">
        <f t="shared" si="0"/>
        <v>514.84667725133602</v>
      </c>
      <c r="BF7" s="113">
        <f t="shared" si="0"/>
        <v>523.95644741552985</v>
      </c>
      <c r="BG7" s="113">
        <f t="shared" si="0"/>
        <v>533.02969614795404</v>
      </c>
      <c r="BH7" s="113">
        <f t="shared" si="0"/>
        <v>542.03337638425626</v>
      </c>
      <c r="BI7" s="113">
        <f t="shared" si="0"/>
        <v>551.00512591340407</v>
      </c>
      <c r="BJ7" s="113">
        <f t="shared" si="0"/>
        <v>559.9146929188754</v>
      </c>
      <c r="BK7" s="113">
        <f t="shared" si="0"/>
        <v>568.83640722784742</v>
      </c>
      <c r="BL7" s="113">
        <f t="shared" si="0"/>
        <v>577.78688358493594</v>
      </c>
      <c r="BM7" s="113">
        <f t="shared" si="0"/>
        <v>586.79920393098803</v>
      </c>
    </row>
    <row r="8" spans="1:65" s="111" customFormat="1">
      <c r="A8" s="111" t="s">
        <v>107</v>
      </c>
      <c r="Z8" s="113">
        <f t="shared" ref="Z8:AH8" si="1">Y$7*(Z$5/Y$5)/(1+Z$6)</f>
        <v>267.37786409065018</v>
      </c>
      <c r="AA8" s="113">
        <f t="shared" si="1"/>
        <v>274.55337546554023</v>
      </c>
      <c r="AB8" s="113">
        <f t="shared" si="1"/>
        <v>281.81039366258017</v>
      </c>
      <c r="AC8" s="113">
        <f t="shared" si="1"/>
        <v>288.88215848674201</v>
      </c>
      <c r="AD8" s="113">
        <f t="shared" si="1"/>
        <v>295.83750888725513</v>
      </c>
      <c r="AE8" s="113">
        <f t="shared" si="1"/>
        <v>302.72583788954989</v>
      </c>
      <c r="AF8" s="113">
        <f t="shared" si="1"/>
        <v>309.6527429299619</v>
      </c>
      <c r="AG8" s="113">
        <f t="shared" si="1"/>
        <v>316.62586852709387</v>
      </c>
      <c r="AH8" s="113">
        <f t="shared" si="1"/>
        <v>323.61021863587121</v>
      </c>
      <c r="AI8" s="113">
        <f>AH$7*(AI$5/AH$5)/(1+AI$6)</f>
        <v>330.63327701282873</v>
      </c>
      <c r="AJ8" s="113">
        <f t="shared" ref="AJ8:AK8" si="2">AI$7*(AJ$5/AI$5)/(1+AJ$6)</f>
        <v>337.69425042179631</v>
      </c>
      <c r="AK8" s="113">
        <f t="shared" si="2"/>
        <v>344.82050844870412</v>
      </c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</row>
    <row r="10" spans="1:65">
      <c r="A10" s="18" t="s">
        <v>105</v>
      </c>
      <c r="B10" s="19" t="str">
        <f>R3</f>
        <v>2012/13</v>
      </c>
      <c r="C10" s="30" t="str">
        <f>W3</f>
        <v>2017/18</v>
      </c>
      <c r="D10" s="20" t="str">
        <f>AB3</f>
        <v>2022/23</v>
      </c>
      <c r="E10" s="20" t="str">
        <f>AG3</f>
        <v>2027/28</v>
      </c>
      <c r="F10" s="20" t="str">
        <f>AL3</f>
        <v>2032/33</v>
      </c>
      <c r="G10" s="20" t="str">
        <f>AQ3</f>
        <v>2037/38</v>
      </c>
      <c r="H10" s="20" t="str">
        <f>AV3</f>
        <v>2042/43</v>
      </c>
      <c r="I10" s="20" t="s">
        <v>82</v>
      </c>
      <c r="J10" s="20" t="s">
        <v>87</v>
      </c>
      <c r="K10" s="20" t="s">
        <v>92</v>
      </c>
      <c r="L10" s="114" t="s">
        <v>186</v>
      </c>
    </row>
    <row r="11" spans="1:65">
      <c r="L11" s="114" t="s">
        <v>187</v>
      </c>
    </row>
    <row r="12" spans="1:65">
      <c r="A12" t="s">
        <v>106</v>
      </c>
      <c r="B12">
        <f>R7</f>
        <v>207.709</v>
      </c>
      <c r="C12">
        <f>W7</f>
        <v>244.17400000000001</v>
      </c>
      <c r="D12" s="38">
        <f>D13*Population!F18/1000000000</f>
        <v>302.49828025958595</v>
      </c>
      <c r="E12" s="38">
        <f>E13*Population!G18/1000000000</f>
        <v>364.91918575885143</v>
      </c>
      <c r="F12" s="38">
        <f>F13*Population!H18/1000000000</f>
        <v>435.5578759261648</v>
      </c>
      <c r="G12" s="38">
        <f>G13*Population!I18/1000000000</f>
        <v>518.19096539679697</v>
      </c>
      <c r="H12" s="38">
        <f>H13*Population!J18/1000000000</f>
        <v>616.36246563648047</v>
      </c>
      <c r="I12" s="38">
        <f>I13*Population!K18/1000000000</f>
        <v>724.26020411674813</v>
      </c>
      <c r="J12" s="38">
        <f>J13*Population!L18/1000000000</f>
        <v>851.57549100583481</v>
      </c>
      <c r="K12" s="38">
        <f>K13*Population!M18/1000000000</f>
        <v>992.45810957673177</v>
      </c>
      <c r="L12" s="21">
        <f>(I12/C12)^(1/30)-1</f>
        <v>3.690708075174709E-2</v>
      </c>
    </row>
    <row r="13" spans="1:65">
      <c r="A13" t="s">
        <v>108</v>
      </c>
      <c r="B13" s="24">
        <f>B12*1000000000/Population!D18</f>
        <v>46764.454250720461</v>
      </c>
      <c r="C13" s="24">
        <f>C12*1000000000/Population!E18</f>
        <v>49107.839588109891</v>
      </c>
      <c r="D13" s="24">
        <f>C13*([5]GDP!D13/[5]GDP!C13)*(1+$H$1)^5</f>
        <v>56179.455893692248</v>
      </c>
      <c r="E13" s="24">
        <f>D13*([5]GDP!E13/[5]GDP!D13)*(1+$H$1)^5</f>
        <v>63486.288406202402</v>
      </c>
      <c r="F13" s="24">
        <f>E13*([5]GDP!F13/[5]GDP!E13)*(1+$H$1)^5</f>
        <v>71467.368270762949</v>
      </c>
      <c r="G13" s="24">
        <f>F13*([5]GDP!G13/[5]GDP!F13)*(1+$H$1)^5</f>
        <v>80726.42043227196</v>
      </c>
      <c r="H13" s="24">
        <f>G13*([5]GDP!H13/[5]GDP!G13)*(1+$H$1)^5</f>
        <v>91592.484565708743</v>
      </c>
      <c r="I13" s="24">
        <f>H13*([5]GDP!I13/[5]GDP!H13)*(1+$H$1)^5</f>
        <v>103960.29743160293</v>
      </c>
      <c r="J13" s="24">
        <f>I13*([5]GDP!J13/[5]GDP!I13)*(1+$H$1)^5</f>
        <v>117392.30104435215</v>
      </c>
      <c r="K13" s="24">
        <f>J13*([5]GDP!K13/[5]GDP!J13)*(1+$H$1)^5</f>
        <v>131503.65835122985</v>
      </c>
      <c r="L13" s="21">
        <f>(I13/C13)^(1/30)-1</f>
        <v>2.5314791842220075E-2</v>
      </c>
    </row>
    <row r="14" spans="1:65">
      <c r="A14" t="s">
        <v>109</v>
      </c>
      <c r="B14" s="25">
        <f>B13/$B$13</f>
        <v>1</v>
      </c>
      <c r="C14" s="25">
        <f t="shared" ref="C14:K14" si="3">C13/$B$13</f>
        <v>1.0501103963456031</v>
      </c>
      <c r="D14" s="25">
        <f t="shared" si="3"/>
        <v>1.2013281624649075</v>
      </c>
      <c r="E14" s="25">
        <f t="shared" si="3"/>
        <v>1.3575757361741119</v>
      </c>
      <c r="F14" s="25">
        <f t="shared" si="3"/>
        <v>1.5282412553689091</v>
      </c>
      <c r="G14" s="25">
        <f t="shared" si="3"/>
        <v>1.7262346311039922</v>
      </c>
      <c r="H14" s="25">
        <f t="shared" si="3"/>
        <v>1.9585919697608287</v>
      </c>
      <c r="I14" s="25">
        <f t="shared" si="3"/>
        <v>2.2230623471886513</v>
      </c>
      <c r="J14" s="25">
        <f t="shared" si="3"/>
        <v>2.5102891271856036</v>
      </c>
      <c r="K14" s="25">
        <f t="shared" si="3"/>
        <v>2.8120430454762313</v>
      </c>
    </row>
    <row r="16" spans="1:65">
      <c r="A16" s="18" t="s">
        <v>188</v>
      </c>
      <c r="B16" s="19" t="str">
        <f>R3</f>
        <v>2012/13</v>
      </c>
      <c r="C16" s="19" t="str">
        <f>S3</f>
        <v>2013/14</v>
      </c>
      <c r="D16" s="19" t="str">
        <f>T3</f>
        <v>2014/15</v>
      </c>
      <c r="E16" s="19" t="s">
        <v>50</v>
      </c>
      <c r="F16" s="19" t="s">
        <v>51</v>
      </c>
      <c r="G16" s="30" t="str">
        <f>W3</f>
        <v>2017/18</v>
      </c>
      <c r="H16" s="20" t="str">
        <f>AB3</f>
        <v>2022/23</v>
      </c>
      <c r="I16" s="20" t="str">
        <f>AG3</f>
        <v>2027/28</v>
      </c>
      <c r="J16" s="20" t="str">
        <f>AL3</f>
        <v>2032/33</v>
      </c>
      <c r="K16" s="20" t="str">
        <f>AQ3</f>
        <v>2037/38</v>
      </c>
      <c r="L16" s="20" t="str">
        <f>AV3</f>
        <v>2042/43</v>
      </c>
      <c r="M16" s="20" t="s">
        <v>82</v>
      </c>
      <c r="N16" s="20" t="s">
        <v>87</v>
      </c>
      <c r="O16" s="20" t="s">
        <v>92</v>
      </c>
    </row>
    <row r="18" spans="1:15">
      <c r="A18" t="s">
        <v>106</v>
      </c>
      <c r="B18">
        <f t="shared" ref="B18:G18" si="4">R7</f>
        <v>207.709</v>
      </c>
      <c r="C18">
        <f t="shared" si="4"/>
        <v>214.01</v>
      </c>
      <c r="D18">
        <f t="shared" si="4"/>
        <v>221.56800000000001</v>
      </c>
      <c r="E18">
        <f t="shared" si="4"/>
        <v>229.935</v>
      </c>
      <c r="F18">
        <f t="shared" si="4"/>
        <v>237.63200000000001</v>
      </c>
      <c r="G18">
        <f t="shared" si="4"/>
        <v>244.17400000000001</v>
      </c>
      <c r="H18" s="38">
        <f>D12</f>
        <v>302.49828025958595</v>
      </c>
      <c r="I18">
        <f t="shared" ref="I18:O18" si="5">E12</f>
        <v>364.91918575885143</v>
      </c>
      <c r="J18">
        <f t="shared" si="5"/>
        <v>435.5578759261648</v>
      </c>
      <c r="K18">
        <f t="shared" si="5"/>
        <v>518.19096539679697</v>
      </c>
      <c r="L18">
        <f t="shared" si="5"/>
        <v>616.36246563648047</v>
      </c>
      <c r="M18" s="38">
        <f t="shared" si="5"/>
        <v>724.26020411674813</v>
      </c>
      <c r="N18" s="38">
        <f t="shared" si="5"/>
        <v>851.57549100583481</v>
      </c>
      <c r="O18" s="38">
        <f t="shared" si="5"/>
        <v>992.45810957673177</v>
      </c>
    </row>
    <row r="19" spans="1:15">
      <c r="A19" t="s">
        <v>108</v>
      </c>
      <c r="B19" s="24">
        <f>B18*1000000000/Population!D39</f>
        <v>46764.454250720461</v>
      </c>
      <c r="C19" s="24">
        <f>C18*1000000000/Population!E39</f>
        <v>47461.799472178485</v>
      </c>
      <c r="D19" s="24">
        <f>D18*1000000000/Population!F39</f>
        <v>48219.368879216541</v>
      </c>
      <c r="E19" s="24">
        <f>E18*1000000000/Population!G39</f>
        <v>48999.488556450582</v>
      </c>
      <c r="F19" s="24">
        <f>F18*1000000000/Population!H39</f>
        <v>49576.90060919636</v>
      </c>
      <c r="G19" s="24">
        <f>G18*1000000000/Population!I39</f>
        <v>49107.839588109891</v>
      </c>
      <c r="H19" s="24">
        <f>H18*1000000000/Population!J39</f>
        <v>56179.455893692255</v>
      </c>
      <c r="I19" s="24">
        <f>I18*1000000000/Population!K39</f>
        <v>63486.288406202395</v>
      </c>
      <c r="J19" s="24">
        <f>J18*1000000000/Population!L39</f>
        <v>71467.368270762949</v>
      </c>
      <c r="K19" s="24">
        <f>K18*1000000000/Population!M39</f>
        <v>80726.42043227196</v>
      </c>
      <c r="L19" s="24">
        <f>L18*1000000000/Population!N39</f>
        <v>91592.484565708757</v>
      </c>
      <c r="M19" s="24">
        <f>M18*1000000000/Population!O39</f>
        <v>103960.29743160293</v>
      </c>
      <c r="N19" s="24">
        <f>N18*1000000000/Population!P39</f>
        <v>117392.30104435215</v>
      </c>
      <c r="O19" s="24">
        <f>O18*1000000000/Population!Q39</f>
        <v>131503.65835122985</v>
      </c>
    </row>
    <row r="20" spans="1:15">
      <c r="A20" t="s">
        <v>109</v>
      </c>
      <c r="B20" s="25">
        <f>B19/$B$19</f>
        <v>1</v>
      </c>
      <c r="C20" s="25">
        <f t="shared" ref="C20:O20" si="6">C19/$B$19</f>
        <v>1.0149118648475894</v>
      </c>
      <c r="D20" s="25">
        <f t="shared" si="6"/>
        <v>1.0311115493980916</v>
      </c>
      <c r="E20" s="25">
        <f t="shared" si="6"/>
        <v>1.0477934435789056</v>
      </c>
      <c r="F20" s="25">
        <f t="shared" si="6"/>
        <v>1.0601406859876392</v>
      </c>
      <c r="G20" s="25">
        <f t="shared" si="6"/>
        <v>1.0501103963456031</v>
      </c>
      <c r="H20" s="25">
        <f t="shared" si="6"/>
        <v>1.2013281624649077</v>
      </c>
      <c r="I20" s="25">
        <f t="shared" si="6"/>
        <v>1.3575757361741116</v>
      </c>
      <c r="J20" s="25">
        <f t="shared" si="6"/>
        <v>1.5282412553689091</v>
      </c>
      <c r="K20" s="25">
        <f t="shared" si="6"/>
        <v>1.7262346311039922</v>
      </c>
      <c r="L20" s="25">
        <f t="shared" si="6"/>
        <v>1.9585919697608289</v>
      </c>
      <c r="M20" s="25">
        <f t="shared" si="6"/>
        <v>2.2230623471886513</v>
      </c>
      <c r="N20" s="25">
        <f t="shared" si="6"/>
        <v>2.5102891271856036</v>
      </c>
      <c r="O20" s="25">
        <f t="shared" si="6"/>
        <v>2.8120430454762313</v>
      </c>
    </row>
    <row r="25" spans="1:15">
      <c r="A25" t="s">
        <v>104</v>
      </c>
    </row>
    <row r="26" spans="1:15" ht="15">
      <c r="A26" s="22" t="s">
        <v>97</v>
      </c>
    </row>
    <row r="27" spans="1:15" ht="15">
      <c r="A27" s="22"/>
    </row>
    <row r="28" spans="1:15">
      <c r="A28" s="23" t="s">
        <v>98</v>
      </c>
    </row>
    <row r="29" spans="1:15" ht="15">
      <c r="A29" s="22"/>
    </row>
    <row r="30" spans="1:15">
      <c r="A30" s="23" t="s">
        <v>99</v>
      </c>
    </row>
    <row r="31" spans="1:15" ht="15">
      <c r="A31" s="22"/>
    </row>
    <row r="32" spans="1:15" ht="15">
      <c r="A32" s="22" t="s">
        <v>100</v>
      </c>
    </row>
    <row r="33" spans="1:1" ht="15">
      <c r="A33" s="22"/>
    </row>
    <row r="34" spans="1:1" ht="15">
      <c r="A34" s="22" t="s">
        <v>101</v>
      </c>
    </row>
    <row r="35" spans="1:1" ht="15">
      <c r="A35" s="22" t="s">
        <v>102</v>
      </c>
    </row>
    <row r="36" spans="1:1" ht="15">
      <c r="A36" s="22"/>
    </row>
    <row r="37" spans="1:1">
      <c r="A37" s="23" t="s">
        <v>103</v>
      </c>
    </row>
    <row r="40" spans="1:1">
      <c r="A40" s="95"/>
    </row>
  </sheetData>
  <hyperlinks>
    <hyperlink ref="A28" r:id="rId1" display="http://www.treasury.govt.nz/government/assets/nzsf/contributionratemodel"/>
    <hyperlink ref="A30" r:id="rId2" display="http://www.treasury.govt.nz/government/fiscalstrategy/model"/>
    <hyperlink ref="A37" r:id="rId3" display="mailto:matthew.bell@treasury.govt.nz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X56"/>
  <sheetViews>
    <sheetView topLeftCell="F1" workbookViewId="0">
      <selection activeCell="L47" sqref="L47"/>
    </sheetView>
  </sheetViews>
  <sheetFormatPr defaultRowHeight="12.75"/>
  <cols>
    <col min="3" max="3" width="18.28515625" customWidth="1"/>
    <col min="4" max="17" width="17.85546875" customWidth="1"/>
  </cols>
  <sheetData>
    <row r="3" spans="3:17" ht="13.5" thickBot="1"/>
    <row r="4" spans="3:17" ht="16.5" thickTop="1">
      <c r="C4" s="52" t="s">
        <v>148</v>
      </c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54"/>
    </row>
    <row r="5" spans="3:17" ht="13.5" thickBot="1">
      <c r="C5" s="70"/>
      <c r="D5" s="47" t="s">
        <v>47</v>
      </c>
      <c r="E5" s="47" t="s">
        <v>48</v>
      </c>
      <c r="F5" s="47" t="s">
        <v>49</v>
      </c>
      <c r="G5" s="47" t="s">
        <v>50</v>
      </c>
      <c r="H5" s="47" t="s">
        <v>51</v>
      </c>
      <c r="I5" s="47" t="s">
        <v>52</v>
      </c>
      <c r="J5" s="47" t="s">
        <v>57</v>
      </c>
      <c r="K5" s="47" t="s">
        <v>62</v>
      </c>
      <c r="L5" s="47" t="s">
        <v>67</v>
      </c>
      <c r="M5" s="47" t="s">
        <v>72</v>
      </c>
      <c r="N5" s="47" t="s">
        <v>77</v>
      </c>
      <c r="O5" s="47" t="s">
        <v>82</v>
      </c>
      <c r="P5" s="47" t="s">
        <v>87</v>
      </c>
      <c r="Q5" s="46" t="s">
        <v>92</v>
      </c>
    </row>
    <row r="6" spans="3:17" ht="14.25" thickTop="1" thickBot="1">
      <c r="C6" s="45"/>
      <c r="D6" s="44" t="s">
        <v>127</v>
      </c>
      <c r="E6" s="43" t="s">
        <v>127</v>
      </c>
      <c r="F6" s="43" t="s">
        <v>127</v>
      </c>
      <c r="G6" s="43" t="s">
        <v>127</v>
      </c>
      <c r="H6" s="43" t="s">
        <v>127</v>
      </c>
      <c r="I6" s="44" t="s">
        <v>129</v>
      </c>
      <c r="J6" s="44" t="s">
        <v>129</v>
      </c>
      <c r="K6" s="44" t="s">
        <v>129</v>
      </c>
      <c r="L6" s="44" t="s">
        <v>129</v>
      </c>
      <c r="M6" s="44" t="s">
        <v>129</v>
      </c>
      <c r="N6" s="44" t="s">
        <v>129</v>
      </c>
      <c r="O6" s="44" t="s">
        <v>129</v>
      </c>
      <c r="P6" s="44" t="s">
        <v>129</v>
      </c>
      <c r="Q6" s="46" t="s">
        <v>129</v>
      </c>
    </row>
    <row r="7" spans="3:17" ht="16.5" thickTop="1">
      <c r="C7" s="65" t="s">
        <v>145</v>
      </c>
      <c r="D7" s="68">
        <f>(0.75*'[6]Table 1'!P8+0.25*'[6]Table 1'!Q8)*D$49/D$55</f>
        <v>5126.4153200566743</v>
      </c>
      <c r="E7" s="67">
        <f>(0.75*'[6]Table 1'!Q8+0.25*'[6]Table 1'!R8)*E$49/E$55</f>
        <v>5347.433105538862</v>
      </c>
      <c r="F7" s="67">
        <f>(0.75*'[6]Table 1'!R8+0.25*'[6]Table 1'!S8)*F$49/F$55</f>
        <v>5517.2218696696809</v>
      </c>
      <c r="G7" s="67">
        <f>(0.75*'[6]Table 1'!S8+0.25*'[6]Table 1'!T8)*G$49/G$55</f>
        <v>5858.7940677597526</v>
      </c>
      <c r="H7" s="67">
        <f>'[6]Table 1'!T8*H$49/H$55</f>
        <v>6136.2973212701791</v>
      </c>
      <c r="I7" s="67">
        <f t="shared" ref="I7:N20" si="0">I28*I$49/I$42</f>
        <v>5994.7421231712324</v>
      </c>
      <c r="J7" s="67">
        <f t="shared" si="0"/>
        <v>7271.7507689675958</v>
      </c>
      <c r="K7" s="67">
        <f t="shared" si="0"/>
        <v>8772.2858039913317</v>
      </c>
      <c r="L7" s="67">
        <f t="shared" si="0"/>
        <v>10470.368018218223</v>
      </c>
      <c r="M7" s="67">
        <f t="shared" si="0"/>
        <v>12456.783383570355</v>
      </c>
      <c r="N7" s="67">
        <f t="shared" si="0"/>
        <v>14816.726328522023</v>
      </c>
      <c r="O7" s="67">
        <f t="shared" ref="O7:Q7" si="1">O28*O$49/O$42</f>
        <v>17410.478141228028</v>
      </c>
      <c r="P7" s="67">
        <f t="shared" si="1"/>
        <v>20471.008054133894</v>
      </c>
      <c r="Q7" s="66">
        <f t="shared" si="1"/>
        <v>23857.682811583611</v>
      </c>
    </row>
    <row r="8" spans="3:17" ht="15.75">
      <c r="C8" s="65" t="s">
        <v>144</v>
      </c>
      <c r="D8" s="64">
        <f>(0.75*'[6]Table 1'!P9+0.25*'[6]Table 1'!Q9)*D$49/D$55</f>
        <v>74067.126308665378</v>
      </c>
      <c r="E8" s="63">
        <f>(0.75*'[6]Table 1'!Q9+0.25*'[6]Table 1'!R9)*E$49/E$55</f>
        <v>76221.86351477119</v>
      </c>
      <c r="F8" s="63">
        <f>(0.75*'[6]Table 1'!R9+0.25*'[6]Table 1'!S9)*F$49/F$55</f>
        <v>81405.32408952796</v>
      </c>
      <c r="G8" s="63">
        <f>(0.75*'[6]Table 1'!S9+0.25*'[6]Table 1'!T9)*G$49/G$55</f>
        <v>86077.205105901798</v>
      </c>
      <c r="H8" s="63">
        <f>'[6]Table 1'!T9*H$49/H$55</f>
        <v>89027.688486783751</v>
      </c>
      <c r="I8" s="63">
        <f t="shared" si="0"/>
        <v>91615.017230894635</v>
      </c>
      <c r="J8" s="63">
        <f t="shared" si="0"/>
        <v>116740.7834640549</v>
      </c>
      <c r="K8" s="63">
        <f t="shared" si="0"/>
        <v>140830.39285378982</v>
      </c>
      <c r="L8" s="63">
        <f t="shared" si="0"/>
        <v>168091.42728324249</v>
      </c>
      <c r="M8" s="63">
        <f t="shared" si="0"/>
        <v>199981.36595191449</v>
      </c>
      <c r="N8" s="63">
        <f t="shared" si="0"/>
        <v>237867.92134650212</v>
      </c>
      <c r="O8" s="63">
        <f t="shared" ref="O8:Q8" si="2">O29*O$49/O$42</f>
        <v>279508.04741061392</v>
      </c>
      <c r="P8" s="63">
        <f t="shared" si="2"/>
        <v>328641.83529736963</v>
      </c>
      <c r="Q8" s="62">
        <f t="shared" si="2"/>
        <v>383011.55685188714</v>
      </c>
    </row>
    <row r="9" spans="3:17" ht="15.75">
      <c r="C9" s="65" t="s">
        <v>143</v>
      </c>
      <c r="D9" s="64">
        <f>(0.75*'[6]Table 1'!P10+0.25*'[6]Table 1'!Q10)*D$49/D$55</f>
        <v>17522.605744004373</v>
      </c>
      <c r="E9" s="63">
        <f>(0.75*'[6]Table 1'!Q10+0.25*'[6]Table 1'!R10)*E$49/E$55</f>
        <v>18408.490663972134</v>
      </c>
      <c r="F9" s="63">
        <f>(0.75*'[6]Table 1'!R10+0.25*'[6]Table 1'!S10)*F$49/F$55</f>
        <v>18451.921623290476</v>
      </c>
      <c r="G9" s="63">
        <f>(0.75*'[6]Table 1'!S10+0.25*'[6]Table 1'!T10)*G$49/G$55</f>
        <v>19098.19307325418</v>
      </c>
      <c r="H9" s="63">
        <f>'[6]Table 1'!T10*H$49/H$55</f>
        <v>20007.297735201941</v>
      </c>
      <c r="I9" s="63">
        <f t="shared" si="0"/>
        <v>20380.662522066083</v>
      </c>
      <c r="J9" s="63">
        <f t="shared" si="0"/>
        <v>25081.777478796583</v>
      </c>
      <c r="K9" s="63">
        <f t="shared" si="0"/>
        <v>30257.434214477973</v>
      </c>
      <c r="L9" s="63">
        <f t="shared" si="0"/>
        <v>36114.472167387357</v>
      </c>
      <c r="M9" s="63">
        <f t="shared" si="0"/>
        <v>42966.030995124536</v>
      </c>
      <c r="N9" s="63">
        <f t="shared" si="0"/>
        <v>51105.963961547881</v>
      </c>
      <c r="O9" s="63">
        <f t="shared" ref="O9:Q9" si="3">O30*O$49/O$42</f>
        <v>60052.352234251783</v>
      </c>
      <c r="P9" s="63">
        <f t="shared" si="3"/>
        <v>70608.755043090641</v>
      </c>
      <c r="Q9" s="62">
        <f t="shared" si="3"/>
        <v>82290.099104263805</v>
      </c>
    </row>
    <row r="10" spans="3:17" ht="15.75">
      <c r="C10" s="65" t="s">
        <v>142</v>
      </c>
      <c r="D10" s="64">
        <f>(0.75*'[6]Table 1'!P11+0.25*'[6]Table 1'!Q11)*D$49/D$55</f>
        <v>10837.425978067073</v>
      </c>
      <c r="E10" s="63">
        <f>(0.75*'[6]Table 1'!Q11+0.25*'[6]Table 1'!R11)*E$49/E$55</f>
        <v>10920.673023639216</v>
      </c>
      <c r="F10" s="63">
        <f>(0.75*'[6]Table 1'!R11+0.25*'[6]Table 1'!S11)*F$49/F$55</f>
        <v>11220.699081121729</v>
      </c>
      <c r="G10" s="63">
        <f>(0.75*'[6]Table 1'!S11+0.25*'[6]Table 1'!T11)*G$49/G$55</f>
        <v>11979.593832905666</v>
      </c>
      <c r="H10" s="63">
        <f>'[6]Table 1'!T11*H$49/H$55</f>
        <v>12620.379634557388</v>
      </c>
      <c r="I10" s="63">
        <f t="shared" si="0"/>
        <v>12337.143380216583</v>
      </c>
      <c r="J10" s="63">
        <f t="shared" si="0"/>
        <v>15112.393384670004</v>
      </c>
      <c r="K10" s="63">
        <f t="shared" si="0"/>
        <v>18230.855012030996</v>
      </c>
      <c r="L10" s="63">
        <f t="shared" si="0"/>
        <v>21759.865732588416</v>
      </c>
      <c r="M10" s="63">
        <f t="shared" si="0"/>
        <v>25888.09996122335</v>
      </c>
      <c r="N10" s="63">
        <f t="shared" si="0"/>
        <v>30792.61158195779</v>
      </c>
      <c r="O10" s="63">
        <f t="shared" ref="O10:Q10" si="4">O31*O$49/O$42</f>
        <v>36183.032538502644</v>
      </c>
      <c r="P10" s="63">
        <f t="shared" si="4"/>
        <v>42543.527208749692</v>
      </c>
      <c r="Q10" s="62">
        <f t="shared" si="4"/>
        <v>49581.826901160399</v>
      </c>
    </row>
    <row r="11" spans="3:17" ht="15.75">
      <c r="C11" s="65" t="s">
        <v>141</v>
      </c>
      <c r="D11" s="64">
        <f>(0.75*'[6]Table 1'!P12+0.25*'[6]Table 1'!Q12)*D$49/D$55</f>
        <v>1495.1653545175366</v>
      </c>
      <c r="E11" s="63">
        <f>(0.75*'[6]Table 1'!Q12+0.25*'[6]Table 1'!R12)*E$49/E$55</f>
        <v>1506.2133858058339</v>
      </c>
      <c r="F11" s="63">
        <f>(0.75*'[6]Table 1'!R12+0.25*'[6]Table 1'!S12)*F$49/F$55</f>
        <v>1568.6086238834987</v>
      </c>
      <c r="G11" s="63">
        <f>(0.75*'[6]Table 1'!S12+0.25*'[6]Table 1'!T12)*G$49/G$55</f>
        <v>1647.3691558300352</v>
      </c>
      <c r="H11" s="63">
        <f>'[6]Table 1'!T12*H$49/H$55</f>
        <v>1688.8649991130035</v>
      </c>
      <c r="I11" s="63">
        <f t="shared" si="0"/>
        <v>1666.9691061644605</v>
      </c>
      <c r="J11" s="63">
        <f t="shared" si="0"/>
        <v>1981.3799674985567</v>
      </c>
      <c r="K11" s="63">
        <f t="shared" si="0"/>
        <v>2390.2402479709954</v>
      </c>
      <c r="L11" s="63">
        <f t="shared" si="0"/>
        <v>2852.9274589784272</v>
      </c>
      <c r="M11" s="63">
        <f t="shared" si="0"/>
        <v>3394.178629031775</v>
      </c>
      <c r="N11" s="63">
        <f t="shared" si="0"/>
        <v>4037.2072234002044</v>
      </c>
      <c r="O11" s="63">
        <f t="shared" ref="O11:Q11" si="5">O32*O$49/O$42</f>
        <v>4743.9432001460618</v>
      </c>
      <c r="P11" s="63">
        <f t="shared" si="5"/>
        <v>5577.8651608986756</v>
      </c>
      <c r="Q11" s="62">
        <f t="shared" si="5"/>
        <v>6500.6538721785273</v>
      </c>
    </row>
    <row r="12" spans="3:17" ht="15.75">
      <c r="C12" s="65" t="s">
        <v>140</v>
      </c>
      <c r="D12" s="64">
        <f>(0.75*'[6]Table 1'!P13+0.25*'[6]Table 1'!Q13)*D$49/D$55</f>
        <v>5951.3260438251782</v>
      </c>
      <c r="E12" s="63">
        <f>(0.75*'[6]Table 1'!Q13+0.25*'[6]Table 1'!R13)*E$49/E$55</f>
        <v>6037.6007019969684</v>
      </c>
      <c r="F12" s="63">
        <f>(0.75*'[6]Table 1'!R13+0.25*'[6]Table 1'!S13)*F$49/F$55</f>
        <v>6149.8127395777929</v>
      </c>
      <c r="G12" s="63">
        <f>(0.75*'[6]Table 1'!S13+0.25*'[6]Table 1'!T13)*G$49/G$55</f>
        <v>6382.8054625320747</v>
      </c>
      <c r="H12" s="63">
        <f>'[6]Table 1'!T13*H$49/H$55</f>
        <v>6531.5075394713504</v>
      </c>
      <c r="I12" s="63">
        <f t="shared" si="0"/>
        <v>6551.5312376248476</v>
      </c>
      <c r="J12" s="63">
        <f t="shared" si="0"/>
        <v>7793.1434746808709</v>
      </c>
      <c r="K12" s="63">
        <f t="shared" si="0"/>
        <v>9401.268558756803</v>
      </c>
      <c r="L12" s="63">
        <f t="shared" si="0"/>
        <v>11221.105176885667</v>
      </c>
      <c r="M12" s="63">
        <f t="shared" si="0"/>
        <v>13349.948757246388</v>
      </c>
      <c r="N12" s="63">
        <f t="shared" si="0"/>
        <v>15879.102264618359</v>
      </c>
      <c r="O12" s="63">
        <f t="shared" ref="O12:Q12" si="6">O33*O$49/O$42</f>
        <v>18658.828998432327</v>
      </c>
      <c r="P12" s="63">
        <f t="shared" si="6"/>
        <v>21938.802347025819</v>
      </c>
      <c r="Q12" s="62">
        <f t="shared" si="6"/>
        <v>25568.30549219931</v>
      </c>
    </row>
    <row r="13" spans="3:17" ht="15.75">
      <c r="C13" s="65" t="s">
        <v>139</v>
      </c>
      <c r="D13" s="64">
        <f>(0.75*'[6]Table 1'!P14+0.25*'[6]Table 1'!Q14)*D$49/D$55</f>
        <v>8299.0947153984689</v>
      </c>
      <c r="E13" s="63">
        <f>(0.75*'[6]Table 1'!Q14+0.25*'[6]Table 1'!R14)*E$49/E$55</f>
        <v>8353.0310420932274</v>
      </c>
      <c r="F13" s="63">
        <f>(0.75*'[6]Table 1'!R14+0.25*'[6]Table 1'!S14)*F$49/F$55</f>
        <v>7912.3526829655984</v>
      </c>
      <c r="G13" s="63">
        <f>(0.75*'[6]Table 1'!S14+0.25*'[6]Table 1'!T14)*G$49/G$55</f>
        <v>7129.4883660244423</v>
      </c>
      <c r="H13" s="63">
        <f>'[6]Table 1'!T14*H$49/H$55</f>
        <v>7306.1195671456444</v>
      </c>
      <c r="I13" s="63">
        <f t="shared" si="0"/>
        <v>8469.3279887864901</v>
      </c>
      <c r="J13" s="63">
        <f t="shared" si="0"/>
        <v>10192.590716339657</v>
      </c>
      <c r="K13" s="63">
        <f t="shared" si="0"/>
        <v>12295.844795507817</v>
      </c>
      <c r="L13" s="63">
        <f t="shared" si="0"/>
        <v>14675.994715685545</v>
      </c>
      <c r="M13" s="63">
        <f t="shared" si="0"/>
        <v>17460.292397900677</v>
      </c>
      <c r="N13" s="63">
        <f t="shared" si="0"/>
        <v>20768.152267693855</v>
      </c>
      <c r="O13" s="63">
        <f t="shared" ref="O13:Q13" si="7">O34*O$49/O$42</f>
        <v>24403.734878623993</v>
      </c>
      <c r="P13" s="63">
        <f t="shared" si="7"/>
        <v>28693.586080687812</v>
      </c>
      <c r="Q13" s="62">
        <f t="shared" si="7"/>
        <v>33440.58453934711</v>
      </c>
    </row>
    <row r="14" spans="3:17" ht="15.75">
      <c r="C14" s="65" t="s">
        <v>138</v>
      </c>
      <c r="D14" s="64">
        <f>(0.75*'[6]Table 1'!P15+0.25*'[6]Table 1'!Q15)*D$49/D$55</f>
        <v>8256.3824104977957</v>
      </c>
      <c r="E14" s="63">
        <f>(0.75*'[6]Table 1'!Q15+0.25*'[6]Table 1'!R15)*E$49/E$55</f>
        <v>8411.076140080304</v>
      </c>
      <c r="F14" s="63">
        <f>(0.75*'[6]Table 1'!R15+0.25*'[6]Table 1'!S15)*F$49/F$55</f>
        <v>8509.4985969223999</v>
      </c>
      <c r="G14" s="63">
        <f>(0.75*'[6]Table 1'!S15+0.25*'[6]Table 1'!T15)*G$49/G$55</f>
        <v>8727.7453427854853</v>
      </c>
      <c r="H14" s="63">
        <f>'[6]Table 1'!T15*H$49/H$55</f>
        <v>9001.132280763999</v>
      </c>
      <c r="I14" s="63">
        <f t="shared" si="0"/>
        <v>9069.3378810975082</v>
      </c>
      <c r="J14" s="63">
        <f t="shared" si="0"/>
        <v>10766.29005794719</v>
      </c>
      <c r="K14" s="63">
        <f t="shared" si="0"/>
        <v>12987.927727120366</v>
      </c>
      <c r="L14" s="63">
        <f t="shared" si="0"/>
        <v>15502.04657434862</v>
      </c>
      <c r="M14" s="63">
        <f t="shared" si="0"/>
        <v>18443.061012056103</v>
      </c>
      <c r="N14" s="63">
        <f t="shared" si="0"/>
        <v>21937.10681653889</v>
      </c>
      <c r="O14" s="63">
        <f t="shared" ref="O14:Q14" si="8">O35*O$49/O$42</f>
        <v>25777.321538018383</v>
      </c>
      <c r="P14" s="63">
        <f t="shared" si="8"/>
        <v>30308.630959950966</v>
      </c>
      <c r="Q14" s="62">
        <f t="shared" si="8"/>
        <v>35322.818592210562</v>
      </c>
    </row>
    <row r="15" spans="3:17" ht="15.75">
      <c r="C15" s="65" t="s">
        <v>137</v>
      </c>
      <c r="D15" s="64">
        <f>(0.75*'[6]Table 1'!P16+0.25*'[6]Table 1'!Q16)*D$49/D$55</f>
        <v>28561.859096876829</v>
      </c>
      <c r="E15" s="63">
        <f>(0.75*'[6]Table 1'!Q16+0.25*'[6]Table 1'!R16)*E$49/E$55</f>
        <v>28909.190331587204</v>
      </c>
      <c r="F15" s="63">
        <f>(0.75*'[6]Table 1'!R16+0.25*'[6]Table 1'!S16)*F$49/F$55</f>
        <v>29866.100495815223</v>
      </c>
      <c r="G15" s="63">
        <f>(0.75*'[6]Table 1'!S16+0.25*'[6]Table 1'!T16)*G$49/G$55</f>
        <v>30597.109787036636</v>
      </c>
      <c r="H15" s="63">
        <f>'[6]Table 1'!T16*H$49/H$55</f>
        <v>31268.154219147302</v>
      </c>
      <c r="I15" s="63">
        <f t="shared" si="0"/>
        <v>32190.594023187423</v>
      </c>
      <c r="J15" s="63">
        <f t="shared" si="0"/>
        <v>38816.633827253063</v>
      </c>
      <c r="K15" s="63">
        <f t="shared" si="0"/>
        <v>46826.495667959403</v>
      </c>
      <c r="L15" s="63">
        <f t="shared" si="0"/>
        <v>55890.865117955625</v>
      </c>
      <c r="M15" s="63">
        <f t="shared" si="0"/>
        <v>66494.358047712609</v>
      </c>
      <c r="N15" s="63">
        <f t="shared" si="0"/>
        <v>79091.74264707556</v>
      </c>
      <c r="O15" s="63">
        <f t="shared" ref="O15:Q15" si="9">O36*O$49/O$42</f>
        <v>92937.199889950367</v>
      </c>
      <c r="P15" s="63">
        <f t="shared" si="9"/>
        <v>109274.32044331172</v>
      </c>
      <c r="Q15" s="62">
        <f t="shared" si="9"/>
        <v>127352.40344265387</v>
      </c>
    </row>
    <row r="16" spans="3:17" ht="15.75">
      <c r="C16" s="65" t="s">
        <v>136</v>
      </c>
      <c r="D16" s="64">
        <f>(0.75*SUM('[6]Table 1'!P19:P20)+0.25*SUM('[6]Table 1'!Q19:Q20))*D$49/D$55</f>
        <v>5822.954446129198</v>
      </c>
      <c r="E16" s="63">
        <f>(0.75*SUM('[6]Table 1'!Q19:Q20)+0.25*SUM('[6]Table 1'!R19:R20))*E$49/E$55</f>
        <v>6072.883016459702</v>
      </c>
      <c r="F16" s="63">
        <f>(0.75*SUM('[6]Table 1'!R19:R20)+0.25*SUM('[6]Table 1'!S19:S20))*F$49/F$55</f>
        <v>6260.8886524952768</v>
      </c>
      <c r="G16" s="63">
        <f>(0.75*SUM('[6]Table 1'!S19:S20)+0.25*SUM('[6]Table 1'!T19:T20))*G$49/G$55</f>
        <v>6458.1404340451445</v>
      </c>
      <c r="H16" s="63">
        <f>SUM('[6]Table 1'!T19:T20)*H$49/H$55</f>
        <v>6639.5316657796702</v>
      </c>
      <c r="I16" s="63">
        <f t="shared" si="0"/>
        <v>6710.247076554896</v>
      </c>
      <c r="J16" s="63">
        <f t="shared" si="0"/>
        <v>8063.5308792465175</v>
      </c>
      <c r="K16" s="63">
        <f t="shared" si="0"/>
        <v>9727.4507487146184</v>
      </c>
      <c r="L16" s="63">
        <f t="shared" si="0"/>
        <v>11610.42760049991</v>
      </c>
      <c r="M16" s="63">
        <f t="shared" si="0"/>
        <v>13813.13258124291</v>
      </c>
      <c r="N16" s="63">
        <f t="shared" si="0"/>
        <v>16430.036462366912</v>
      </c>
      <c r="O16" s="63">
        <f t="shared" ref="O16:Q16" si="10">O37*O$49/O$42</f>
        <v>19306.207346015872</v>
      </c>
      <c r="P16" s="63">
        <f t="shared" si="10"/>
        <v>22699.9811762317</v>
      </c>
      <c r="Q16" s="62">
        <f t="shared" si="10"/>
        <v>26455.411931807172</v>
      </c>
    </row>
    <row r="17" spans="3:24" ht="15.75">
      <c r="C17" s="65" t="s">
        <v>135</v>
      </c>
      <c r="D17" s="64">
        <f>(0.75*'[6]Table 1'!P21+0.25*'[6]Table 1'!Q21)*D$49/D$55</f>
        <v>1512.7665790645176</v>
      </c>
      <c r="E17" s="63">
        <f>(0.75*'[6]Table 1'!Q21+0.25*'[6]Table 1'!R21)*E$49/E$55</f>
        <v>1520.5539394261707</v>
      </c>
      <c r="F17" s="63">
        <f>(0.75*'[6]Table 1'!R21+0.25*'[6]Table 1'!S21)*F$49/F$55</f>
        <v>1437.213946407938</v>
      </c>
      <c r="G17" s="63">
        <f>(0.75*'[6]Table 1'!S21+0.25*'[6]Table 1'!T21)*G$49/G$55</f>
        <v>1397.8081735020803</v>
      </c>
      <c r="H17" s="63">
        <f>'[6]Table 1'!T21*H$49/H$55</f>
        <v>1453.4953580509728</v>
      </c>
      <c r="I17" s="63">
        <f t="shared" si="0"/>
        <v>1489.374792711589</v>
      </c>
      <c r="J17" s="63">
        <f t="shared" si="0"/>
        <v>1742.4179292688557</v>
      </c>
      <c r="K17" s="63">
        <f t="shared" si="0"/>
        <v>2101.9680887268951</v>
      </c>
      <c r="L17" s="63">
        <f t="shared" si="0"/>
        <v>2508.853444048495</v>
      </c>
      <c r="M17" s="63">
        <f t="shared" si="0"/>
        <v>2984.8276430454302</v>
      </c>
      <c r="N17" s="63">
        <f t="shared" si="0"/>
        <v>3550.3045178695006</v>
      </c>
      <c r="O17" s="63">
        <f t="shared" ref="O17:Q17" si="11">O38*O$49/O$42</f>
        <v>4171.8054199382586</v>
      </c>
      <c r="P17" s="63">
        <f t="shared" si="11"/>
        <v>4905.1531875856836</v>
      </c>
      <c r="Q17" s="62">
        <f t="shared" si="11"/>
        <v>5716.6500341450192</v>
      </c>
    </row>
    <row r="18" spans="3:24" ht="15.75">
      <c r="C18" s="65" t="s">
        <v>134</v>
      </c>
      <c r="D18" s="64">
        <f>(0.75*'[6]Table 1'!P22+0.25*'[6]Table 1'!Q22)*D$49/D$55</f>
        <v>26668.436701609604</v>
      </c>
      <c r="E18" s="63">
        <f>(0.75*'[6]Table 1'!Q22+0.25*'[6]Table 1'!R22)*E$49/E$55</f>
        <v>28198.080974286702</v>
      </c>
      <c r="F18" s="63">
        <f>(0.75*'[6]Table 1'!R22+0.25*'[6]Table 1'!S22)*F$49/F$55</f>
        <v>29138.462960585442</v>
      </c>
      <c r="G18" s="63">
        <f>(0.75*'[6]Table 1'!S22+0.25*'[6]Table 1'!T22)*G$49/G$55</f>
        <v>29915.53941054524</v>
      </c>
      <c r="H18" s="63">
        <f>'[6]Table 1'!T22*H$49/H$55</f>
        <v>30679.730116492225</v>
      </c>
      <c r="I18" s="63">
        <f t="shared" si="0"/>
        <v>32417.875499303998</v>
      </c>
      <c r="J18" s="63">
        <f t="shared" si="0"/>
        <v>40513.596518723789</v>
      </c>
      <c r="K18" s="63">
        <f t="shared" si="0"/>
        <v>48873.628772660843</v>
      </c>
      <c r="L18" s="63">
        <f t="shared" si="0"/>
        <v>58334.268977272346</v>
      </c>
      <c r="M18" s="63">
        <f t="shared" si="0"/>
        <v>69401.319153676464</v>
      </c>
      <c r="N18" s="63">
        <f t="shared" si="0"/>
        <v>82549.428779077556</v>
      </c>
      <c r="O18" s="63">
        <f t="shared" ref="O18:Q18" si="12">O39*O$49/O$42</f>
        <v>97000.173551316038</v>
      </c>
      <c r="P18" s="63">
        <f t="shared" si="12"/>
        <v>114051.51070028669</v>
      </c>
      <c r="Q18" s="62">
        <f t="shared" si="12"/>
        <v>132919.92066408746</v>
      </c>
    </row>
    <row r="19" spans="3:24" ht="15.75">
      <c r="C19" s="65" t="s">
        <v>133</v>
      </c>
      <c r="D19" s="64">
        <f>(0.75*'[6]Table 1'!P23+0.25*'[6]Table 1'!Q23)*D$49/D$55</f>
        <v>8888.618396225349</v>
      </c>
      <c r="E19" s="63">
        <f>(0.75*'[6]Table 1'!Q23+0.25*'[6]Table 1'!R23)*E$49/E$55</f>
        <v>9151.7771159624535</v>
      </c>
      <c r="F19" s="63">
        <f>(0.75*'[6]Table 1'!R23+0.25*'[6]Table 1'!S23)*F$49/F$55</f>
        <v>9393.5906192493694</v>
      </c>
      <c r="G19" s="63">
        <f>(0.75*'[6]Table 1'!S23+0.25*'[6]Table 1'!T23)*G$49/G$55</f>
        <v>9887.1038866901526</v>
      </c>
      <c r="H19" s="63">
        <f>'[6]Table 1'!T23*H$49/H$55</f>
        <v>10276.343918159777</v>
      </c>
      <c r="I19" s="63">
        <f t="shared" si="0"/>
        <v>10261.599709834778</v>
      </c>
      <c r="J19" s="63">
        <f t="shared" si="0"/>
        <v>12500.548378450123</v>
      </c>
      <c r="K19" s="63">
        <f t="shared" si="0"/>
        <v>15080.052461417561</v>
      </c>
      <c r="L19" s="63">
        <f t="shared" si="0"/>
        <v>17999.151251232477</v>
      </c>
      <c r="M19" s="63">
        <f t="shared" si="0"/>
        <v>21413.910937476023</v>
      </c>
      <c r="N19" s="63">
        <f t="shared" si="0"/>
        <v>25470.785532194655</v>
      </c>
      <c r="O19" s="63">
        <f t="shared" ref="O19:Q19" si="13">O40*O$49/O$42</f>
        <v>29929.590714956365</v>
      </c>
      <c r="P19" s="63">
        <f t="shared" si="13"/>
        <v>35190.813693505334</v>
      </c>
      <c r="Q19" s="62">
        <f t="shared" si="13"/>
        <v>41012.697995184528</v>
      </c>
    </row>
    <row r="20" spans="3:24" ht="16.5" thickBot="1">
      <c r="C20" s="61" t="s">
        <v>132</v>
      </c>
      <c r="D20" s="60">
        <f>(0.75*'[6]Table 1'!P24+0.25*'[6]Table 1'!Q24)*D$49/D$55</f>
        <v>4698.5882220680587</v>
      </c>
      <c r="E20" s="57">
        <f>(0.75*'[6]Table 1'!Q24+0.25*'[6]Table 1'!R24)*E$49/E$55</f>
        <v>4950.9054165447924</v>
      </c>
      <c r="F20" s="57">
        <f>(0.75*'[6]Table 1'!R24+0.25*'[6]Table 1'!S24)*F$49/F$55</f>
        <v>4737.8843668421277</v>
      </c>
      <c r="G20" s="57">
        <f>(0.75*'[6]Table 1'!S24+0.25*'[6]Table 1'!T24)*G$49/G$55</f>
        <v>4778.3261282419289</v>
      </c>
      <c r="H20" s="57">
        <f>'[6]Table 1'!T24*H$49/H$55</f>
        <v>4993.7006682041274</v>
      </c>
      <c r="I20" s="57">
        <f t="shared" si="0"/>
        <v>5019.5774283854662</v>
      </c>
      <c r="J20" s="57">
        <f t="shared" si="0"/>
        <v>5921.4434136882883</v>
      </c>
      <c r="K20" s="57">
        <f t="shared" si="0"/>
        <v>7143.3408057260112</v>
      </c>
      <c r="L20" s="57">
        <f t="shared" si="0"/>
        <v>8526.1024078212704</v>
      </c>
      <c r="M20" s="57">
        <f t="shared" si="0"/>
        <v>10143.655945575918</v>
      </c>
      <c r="N20" s="57">
        <f t="shared" si="0"/>
        <v>12065.375907115271</v>
      </c>
      <c r="O20" s="57">
        <f t="shared" ref="O20:Q20" si="14">O41*O$49/O$42</f>
        <v>14177.488254754298</v>
      </c>
      <c r="P20" s="57">
        <f t="shared" si="14"/>
        <v>16669.701653006588</v>
      </c>
      <c r="Q20" s="59">
        <f t="shared" si="14"/>
        <v>19427.497344023119</v>
      </c>
    </row>
    <row r="21" spans="3:24" ht="33" thickTop="1" thickBot="1">
      <c r="C21" s="71" t="s">
        <v>126</v>
      </c>
      <c r="D21" s="68">
        <f t="shared" ref="D21:N21" si="15">SUM(D7:D20)</f>
        <v>207708.76531700607</v>
      </c>
      <c r="E21" s="67">
        <f t="shared" si="15"/>
        <v>214009.77237216473</v>
      </c>
      <c r="F21" s="67">
        <f t="shared" si="15"/>
        <v>221569.58034835453</v>
      </c>
      <c r="G21" s="67">
        <f t="shared" si="15"/>
        <v>229935.22222705462</v>
      </c>
      <c r="H21" s="67">
        <f t="shared" si="15"/>
        <v>237630.24351014139</v>
      </c>
      <c r="I21" s="67">
        <f t="shared" si="15"/>
        <v>244173.99999999997</v>
      </c>
      <c r="J21" s="67">
        <f t="shared" si="15"/>
        <v>302498.28025958594</v>
      </c>
      <c r="K21" s="67">
        <f t="shared" si="15"/>
        <v>364919.18575885153</v>
      </c>
      <c r="L21" s="67">
        <f t="shared" si="15"/>
        <v>435557.87592616485</v>
      </c>
      <c r="M21" s="67">
        <f t="shared" si="15"/>
        <v>518190.96539679699</v>
      </c>
      <c r="N21" s="67">
        <f t="shared" si="15"/>
        <v>616362.4656364806</v>
      </c>
      <c r="O21" s="67">
        <f t="shared" ref="O21:Q21" si="16">SUM(O7:O20)</f>
        <v>724260.20411674841</v>
      </c>
      <c r="P21" s="67">
        <f t="shared" si="16"/>
        <v>851575.49100583489</v>
      </c>
      <c r="Q21" s="66">
        <f t="shared" si="16"/>
        <v>992458.10957673157</v>
      </c>
    </row>
    <row r="22" spans="3:24" ht="17.25" thickTop="1" thickBot="1">
      <c r="C22" s="56" t="s">
        <v>147</v>
      </c>
      <c r="D22" s="55">
        <f>(0.75*'[6]Table 1'!P27+0.25*'[6]Table 1'!Q27)*D$49/D$55</f>
        <v>207709</v>
      </c>
      <c r="E22" s="40">
        <f>(0.75*'[6]Table 1'!Q27+0.25*'[6]Table 1'!R27)*E$49/E$55</f>
        <v>214010</v>
      </c>
      <c r="F22" s="40">
        <f>(0.75*'[6]Table 1'!R27+0.25*'[6]Table 1'!S27)*F$49/F$55</f>
        <v>221568</v>
      </c>
      <c r="G22" s="40">
        <f>(0.75*'[6]Table 1'!S27+0.25*'[6]Table 1'!T27)*G$49/G$55</f>
        <v>229935</v>
      </c>
      <c r="H22" s="40">
        <f>'[6]Table 1'!T27*H$49/H$55</f>
        <v>237632</v>
      </c>
      <c r="I22" s="40">
        <f t="shared" ref="I22:N22" si="17">I49</f>
        <v>244174</v>
      </c>
      <c r="J22" s="40">
        <f t="shared" si="17"/>
        <v>302498.28025958594</v>
      </c>
      <c r="K22" s="40">
        <f t="shared" si="17"/>
        <v>364919.18575885141</v>
      </c>
      <c r="L22" s="40">
        <f t="shared" si="17"/>
        <v>435557.87592616479</v>
      </c>
      <c r="M22" s="40">
        <f t="shared" si="17"/>
        <v>518190.96539679699</v>
      </c>
      <c r="N22" s="40">
        <f t="shared" si="17"/>
        <v>616362.46563648048</v>
      </c>
      <c r="O22" s="40">
        <f t="shared" ref="O22:Q22" si="18">O49</f>
        <v>724260.20411674818</v>
      </c>
      <c r="P22" s="40">
        <f t="shared" si="18"/>
        <v>851575.49100583477</v>
      </c>
      <c r="Q22" s="39">
        <f t="shared" si="18"/>
        <v>992458.1095767318</v>
      </c>
    </row>
    <row r="23" spans="3:24" ht="13.5" thickTop="1"/>
    <row r="24" spans="3:24" ht="13.5" thickBot="1"/>
    <row r="25" spans="3:24" ht="16.5" thickTop="1">
      <c r="C25" s="52" t="s">
        <v>146</v>
      </c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4"/>
    </row>
    <row r="26" spans="3:24" ht="13.5" thickBot="1">
      <c r="C26" s="70"/>
      <c r="D26" s="47" t="s">
        <v>47</v>
      </c>
      <c r="E26" s="47" t="s">
        <v>48</v>
      </c>
      <c r="F26" s="47" t="s">
        <v>49</v>
      </c>
      <c r="G26" s="47" t="s">
        <v>50</v>
      </c>
      <c r="H26" s="47" t="s">
        <v>51</v>
      </c>
      <c r="I26" s="43" t="s">
        <v>52</v>
      </c>
      <c r="J26" s="47" t="s">
        <v>57</v>
      </c>
      <c r="K26" s="47" t="s">
        <v>62</v>
      </c>
      <c r="L26" s="47" t="s">
        <v>67</v>
      </c>
      <c r="M26" s="47" t="s">
        <v>72</v>
      </c>
      <c r="N26" s="47" t="s">
        <v>77</v>
      </c>
      <c r="O26" s="47" t="s">
        <v>82</v>
      </c>
      <c r="P26" s="47" t="s">
        <v>87</v>
      </c>
      <c r="Q26" s="46" t="s">
        <v>92</v>
      </c>
    </row>
    <row r="27" spans="3:24" ht="14.25" thickTop="1" thickBot="1">
      <c r="C27" s="45"/>
      <c r="D27" s="44" t="s">
        <v>127</v>
      </c>
      <c r="E27" s="43" t="s">
        <v>127</v>
      </c>
      <c r="F27" s="43" t="s">
        <v>127</v>
      </c>
      <c r="G27" s="43" t="s">
        <v>127</v>
      </c>
      <c r="H27" s="43" t="s">
        <v>127</v>
      </c>
      <c r="I27" s="44" t="s">
        <v>129</v>
      </c>
      <c r="J27" s="44" t="s">
        <v>129</v>
      </c>
      <c r="K27" s="44" t="s">
        <v>129</v>
      </c>
      <c r="L27" s="44" t="s">
        <v>129</v>
      </c>
      <c r="M27" s="44" t="s">
        <v>129</v>
      </c>
      <c r="N27" s="44" t="s">
        <v>129</v>
      </c>
      <c r="O27" s="44" t="s">
        <v>129</v>
      </c>
      <c r="P27" s="44" t="s">
        <v>129</v>
      </c>
      <c r="Q27" s="46" t="s">
        <v>129</v>
      </c>
    </row>
    <row r="28" spans="3:24" ht="16.5" thickTop="1">
      <c r="C28" s="69" t="s">
        <v>145</v>
      </c>
      <c r="D28" s="68">
        <f t="shared" ref="D28:H41" si="19">D7</f>
        <v>5126.4153200566743</v>
      </c>
      <c r="E28" s="67">
        <f t="shared" si="19"/>
        <v>5347.433105538862</v>
      </c>
      <c r="F28" s="67">
        <f t="shared" si="19"/>
        <v>5517.2218696696809</v>
      </c>
      <c r="G28" s="67">
        <f t="shared" si="19"/>
        <v>5858.7940677597526</v>
      </c>
      <c r="H28" s="67">
        <f t="shared" si="19"/>
        <v>6136.2973212701791</v>
      </c>
      <c r="I28" s="67">
        <f>$F28*Population!I25/Population!$F25</f>
        <v>5890.9374330341161</v>
      </c>
      <c r="J28" s="67">
        <f>$F28*Population!J25/Population!$F25</f>
        <v>6254.8183763100124</v>
      </c>
      <c r="K28" s="67">
        <f>$F28*Population!K25/Population!$F25</f>
        <v>6677.0723422843266</v>
      </c>
      <c r="L28" s="67">
        <f>$F28*Population!L25/Population!$F25</f>
        <v>7079.578529932468</v>
      </c>
      <c r="M28" s="67">
        <f>$F28*Population!M25/Population!$F25</f>
        <v>7456.6449325604235</v>
      </c>
      <c r="N28" s="67">
        <f>$F28*Population!N25/Population!$F25</f>
        <v>7817.0999687140129</v>
      </c>
      <c r="O28" s="67">
        <f>$F28*Population!O25/Population!$F25</f>
        <v>8092.7557214669814</v>
      </c>
      <c r="P28" s="67">
        <f>$F28*Population!P25/Population!$F25</f>
        <v>8426.6093385811982</v>
      </c>
      <c r="Q28" s="66">
        <f>$F28*Population!Q25/Population!$F25</f>
        <v>8766.8519428009422</v>
      </c>
    </row>
    <row r="29" spans="3:24" ht="15.75">
      <c r="C29" s="65" t="s">
        <v>144</v>
      </c>
      <c r="D29" s="64">
        <f t="shared" si="19"/>
        <v>74067.126308665378</v>
      </c>
      <c r="E29" s="63">
        <f t="shared" si="19"/>
        <v>76221.86351477119</v>
      </c>
      <c r="F29" s="63">
        <f t="shared" si="19"/>
        <v>81405.32408952796</v>
      </c>
      <c r="G29" s="63">
        <f t="shared" ref="G29:H29" si="20">G8</f>
        <v>86077.205105901798</v>
      </c>
      <c r="H29" s="63">
        <f t="shared" si="20"/>
        <v>89027.688486783751</v>
      </c>
      <c r="I29" s="63">
        <f>$F29*Population!I26/Population!$F26</f>
        <v>90028.615634268703</v>
      </c>
      <c r="J29" s="63">
        <f>$F29*Population!J26/Population!$F26</f>
        <v>100414.93732044772</v>
      </c>
      <c r="K29" s="63">
        <f>$F29*Population!K26/Population!$F26</f>
        <v>107193.80810064696</v>
      </c>
      <c r="L29" s="63">
        <f>$F29*Population!L26/Population!$F26</f>
        <v>113655.64778521101</v>
      </c>
      <c r="M29" s="63">
        <f>$F29*Population!M26/Population!$F26</f>
        <v>119709.07682304505</v>
      </c>
      <c r="N29" s="63">
        <f>$F29*Population!N26/Population!$F26</f>
        <v>125495.82676278593</v>
      </c>
      <c r="O29" s="63">
        <f>$F29*Population!O26/Population!$F26</f>
        <v>129921.20788009345</v>
      </c>
      <c r="P29" s="63">
        <f>$F29*Population!P26/Population!$F26</f>
        <v>135280.89828512582</v>
      </c>
      <c r="Q29" s="62">
        <f>$F29*Population!Q26/Population!$F26</f>
        <v>140743.15757404012</v>
      </c>
      <c r="R29" s="63"/>
      <c r="S29" s="63"/>
      <c r="T29" s="63"/>
      <c r="U29" s="63"/>
      <c r="V29" s="63"/>
      <c r="W29" s="63"/>
      <c r="X29" s="63"/>
    </row>
    <row r="30" spans="3:24" ht="15.75">
      <c r="C30" s="65" t="s">
        <v>143</v>
      </c>
      <c r="D30" s="64">
        <f t="shared" si="19"/>
        <v>17522.605744004373</v>
      </c>
      <c r="E30" s="63">
        <f t="shared" si="19"/>
        <v>18408.490663972134</v>
      </c>
      <c r="F30" s="63">
        <f t="shared" si="19"/>
        <v>18451.921623290476</v>
      </c>
      <c r="G30" s="63">
        <f t="shared" ref="G30:H30" si="21">G9</f>
        <v>19098.19307325418</v>
      </c>
      <c r="H30" s="63">
        <f t="shared" si="21"/>
        <v>20007.297735201941</v>
      </c>
      <c r="I30" s="63">
        <f>$F30*Population!I27/Population!$F27</f>
        <v>20027.751868959782</v>
      </c>
      <c r="J30" s="63">
        <f>$F30*Population!J27/Population!$F27</f>
        <v>21574.166616709932</v>
      </c>
      <c r="K30" s="63">
        <f>$F30*Population!K27/Population!$F27</f>
        <v>23030.608173989909</v>
      </c>
      <c r="L30" s="63">
        <f>$F30*Population!L27/Population!$F27</f>
        <v>24418.935545647448</v>
      </c>
      <c r="M30" s="63">
        <f>$F30*Population!M27/Population!$F27</f>
        <v>25719.51581935606</v>
      </c>
      <c r="N30" s="63">
        <f>$F30*Population!N27/Population!$F27</f>
        <v>26962.8000428058</v>
      </c>
      <c r="O30" s="63">
        <f>$F30*Population!O27/Population!$F27</f>
        <v>27913.593939759136</v>
      </c>
      <c r="P30" s="63">
        <f>$F30*Population!P27/Population!$F27</f>
        <v>29065.124348458634</v>
      </c>
      <c r="Q30" s="62">
        <f>$F30*Population!Q27/Population!$F27</f>
        <v>30238.691699565392</v>
      </c>
      <c r="R30" s="63"/>
      <c r="S30" s="63"/>
      <c r="T30" s="63"/>
      <c r="U30" s="63"/>
      <c r="V30" s="63"/>
      <c r="W30" s="63"/>
      <c r="X30" s="63"/>
    </row>
    <row r="31" spans="3:24" ht="15.75">
      <c r="C31" s="65" t="s">
        <v>142</v>
      </c>
      <c r="D31" s="64">
        <f t="shared" si="19"/>
        <v>10837.425978067073</v>
      </c>
      <c r="E31" s="63">
        <f t="shared" si="19"/>
        <v>10920.673023639216</v>
      </c>
      <c r="F31" s="63">
        <f t="shared" si="19"/>
        <v>11220.699081121729</v>
      </c>
      <c r="G31" s="63">
        <f t="shared" ref="G31:H31" si="22">G10</f>
        <v>11979.593832905666</v>
      </c>
      <c r="H31" s="63">
        <f t="shared" si="22"/>
        <v>12620.379634557388</v>
      </c>
      <c r="I31" s="63">
        <f>$F31*Population!I28/Population!$F28</f>
        <v>12123.513949717732</v>
      </c>
      <c r="J31" s="63">
        <f>$F31*Population!J28/Population!$F28</f>
        <v>12998.97079199264</v>
      </c>
      <c r="K31" s="63">
        <f>$F31*Population!K28/Population!$F28</f>
        <v>13876.51297471886</v>
      </c>
      <c r="L31" s="63">
        <f>$F31*Population!L28/Population!$F28</f>
        <v>14713.014670219918</v>
      </c>
      <c r="M31" s="63">
        <f>$F31*Population!M28/Population!$F28</f>
        <v>15496.646561589741</v>
      </c>
      <c r="N31" s="63">
        <f>$F31*Population!N28/Population!$F28</f>
        <v>16245.756160764282</v>
      </c>
      <c r="O31" s="63">
        <f>$F31*Population!O28/Population!$F28</f>
        <v>16818.633079501371</v>
      </c>
      <c r="P31" s="63">
        <f>$F31*Population!P28/Population!$F28</f>
        <v>17512.458728237314</v>
      </c>
      <c r="Q31" s="62">
        <f>$F31*Population!Q28/Population!$F28</f>
        <v>18219.56218166375</v>
      </c>
    </row>
    <row r="32" spans="3:24" ht="15.75">
      <c r="C32" s="65" t="s">
        <v>141</v>
      </c>
      <c r="D32" s="64">
        <f t="shared" si="19"/>
        <v>1495.1653545175366</v>
      </c>
      <c r="E32" s="63">
        <f t="shared" si="19"/>
        <v>1506.2133858058339</v>
      </c>
      <c r="F32" s="63">
        <f t="shared" si="19"/>
        <v>1568.6086238834987</v>
      </c>
      <c r="G32" s="63">
        <f t="shared" ref="G32:H32" si="23">G11</f>
        <v>1647.3691558300352</v>
      </c>
      <c r="H32" s="63">
        <f t="shared" si="23"/>
        <v>1688.8649991130035</v>
      </c>
      <c r="I32" s="63">
        <f>$F32*Population!I29/Population!$F29</f>
        <v>1638.1039426631473</v>
      </c>
      <c r="J32" s="63">
        <f>$F32*Population!J29/Population!$F29</f>
        <v>1704.2899605485272</v>
      </c>
      <c r="K32" s="63">
        <f>$F32*Population!K29/Population!$F29</f>
        <v>1819.3441718326553</v>
      </c>
      <c r="L32" s="63">
        <f>$F32*Population!L29/Population!$F29</f>
        <v>1929.0175809384341</v>
      </c>
      <c r="M32" s="63">
        <f>$F32*Population!M29/Population!$F29</f>
        <v>2031.7592507673974</v>
      </c>
      <c r="N32" s="63">
        <f>$F32*Population!N29/Population!$F29</f>
        <v>2129.9747164110427</v>
      </c>
      <c r="O32" s="63">
        <f>$F32*Population!O29/Population!$F29</f>
        <v>2205.0843844653032</v>
      </c>
      <c r="P32" s="63">
        <f>$F32*Population!P29/Population!$F29</f>
        <v>2296.0515930569359</v>
      </c>
      <c r="Q32" s="62">
        <f>$F32*Population!Q29/Population!$F29</f>
        <v>2388.7596494121522</v>
      </c>
    </row>
    <row r="33" spans="3:17" ht="15.75">
      <c r="C33" s="65" t="s">
        <v>140</v>
      </c>
      <c r="D33" s="64">
        <f t="shared" si="19"/>
        <v>5951.3260438251782</v>
      </c>
      <c r="E33" s="63">
        <f t="shared" si="19"/>
        <v>6037.6007019969684</v>
      </c>
      <c r="F33" s="63">
        <f t="shared" si="19"/>
        <v>6149.8127395777929</v>
      </c>
      <c r="G33" s="63">
        <f t="shared" ref="G33:H33" si="24">G12</f>
        <v>6382.8054625320747</v>
      </c>
      <c r="H33" s="63">
        <f t="shared" si="24"/>
        <v>6531.5075394713504</v>
      </c>
      <c r="I33" s="63">
        <f>$F33*Population!I30/Population!$F30</f>
        <v>6438.0852117455024</v>
      </c>
      <c r="J33" s="63">
        <f>$F33*Population!J30/Population!$F30</f>
        <v>6703.2958861397947</v>
      </c>
      <c r="K33" s="63">
        <f>$F33*Population!K30/Population!$F30</f>
        <v>7155.8259362116332</v>
      </c>
      <c r="L33" s="63">
        <f>$F33*Population!L30/Population!$F30</f>
        <v>7587.192270049025</v>
      </c>
      <c r="M33" s="63">
        <f>$F33*Population!M30/Population!$F30</f>
        <v>7991.2947576785136</v>
      </c>
      <c r="N33" s="63">
        <f>$F33*Population!N30/Population!$F30</f>
        <v>8377.5948251813788</v>
      </c>
      <c r="O33" s="63">
        <f>$F33*Population!O30/Population!$F30</f>
        <v>8673.0154053245624</v>
      </c>
      <c r="P33" s="63">
        <f>$F33*Population!P30/Population!$F30</f>
        <v>9030.8067021351435</v>
      </c>
      <c r="Q33" s="62">
        <f>$F33*Population!Q30/Population!$F30</f>
        <v>9395.4450836098113</v>
      </c>
    </row>
    <row r="34" spans="3:17" ht="15.75">
      <c r="C34" s="65" t="s">
        <v>139</v>
      </c>
      <c r="D34" s="64">
        <f t="shared" si="19"/>
        <v>8299.0947153984689</v>
      </c>
      <c r="E34" s="63">
        <f t="shared" si="19"/>
        <v>8353.0310420932274</v>
      </c>
      <c r="F34" s="63">
        <f t="shared" si="19"/>
        <v>7912.3526829655984</v>
      </c>
      <c r="G34" s="63">
        <f t="shared" ref="G34:H34" si="25">G13</f>
        <v>7129.4883660244423</v>
      </c>
      <c r="H34" s="63">
        <f t="shared" si="25"/>
        <v>7306.1195671456444</v>
      </c>
      <c r="I34" s="63">
        <f>$F34*Population!I31/Population!$F31</f>
        <v>8322.673478970728</v>
      </c>
      <c r="J34" s="63">
        <f>$F34*Population!J31/Population!$F31</f>
        <v>8767.1876746429534</v>
      </c>
      <c r="K34" s="63">
        <f>$F34*Population!K31/Population!$F31</f>
        <v>9359.0481481748902</v>
      </c>
      <c r="L34" s="63">
        <f>$F34*Population!L31/Population!$F31</f>
        <v>9923.2287646228033</v>
      </c>
      <c r="M34" s="63">
        <f>$F34*Population!M31/Population!$F31</f>
        <v>10451.751212238942</v>
      </c>
      <c r="N34" s="63">
        <f>$F34*Population!N31/Population!$F31</f>
        <v>10956.990015366753</v>
      </c>
      <c r="O34" s="63">
        <f>$F34*Population!O31/Population!$F31</f>
        <v>11343.368255721991</v>
      </c>
      <c r="P34" s="63">
        <f>$F34*Population!P31/Population!$F31</f>
        <v>11811.320663130737</v>
      </c>
      <c r="Q34" s="62">
        <f>$F34*Population!Q31/Population!$F31</f>
        <v>12288.228318419604</v>
      </c>
    </row>
    <row r="35" spans="3:17" ht="15.75">
      <c r="C35" s="65" t="s">
        <v>138</v>
      </c>
      <c r="D35" s="64">
        <f t="shared" si="19"/>
        <v>8256.3824104977957</v>
      </c>
      <c r="E35" s="63">
        <f t="shared" si="19"/>
        <v>8411.076140080304</v>
      </c>
      <c r="F35" s="63">
        <f t="shared" si="19"/>
        <v>8509.4985969223999</v>
      </c>
      <c r="G35" s="63">
        <f t="shared" ref="G35:H35" si="26">G14</f>
        <v>8727.7453427854853</v>
      </c>
      <c r="H35" s="63">
        <f t="shared" si="26"/>
        <v>9001.132280763999</v>
      </c>
      <c r="I35" s="63">
        <f>$F35*Population!I32/Population!$F32</f>
        <v>8912.2936264568925</v>
      </c>
      <c r="J35" s="63">
        <f>$F35*Population!J32/Population!$F32</f>
        <v>9260.6568952434827</v>
      </c>
      <c r="K35" s="63">
        <f>$F35*Population!K32/Population!$F32</f>
        <v>9885.8307798049082</v>
      </c>
      <c r="L35" s="63">
        <f>$F35*Population!L32/Population!$F32</f>
        <v>10481.766821071855</v>
      </c>
      <c r="M35" s="63">
        <f>$F35*Population!M32/Population!$F32</f>
        <v>11040.037640682967</v>
      </c>
      <c r="N35" s="63">
        <f>$F35*Population!N32/Population!$F32</f>
        <v>11573.714274464013</v>
      </c>
      <c r="O35" s="63">
        <f>$F35*Population!O32/Population!$F32</f>
        <v>11981.840169392286</v>
      </c>
      <c r="P35" s="63">
        <f>$F35*Population!P32/Population!$F32</f>
        <v>12476.131708382531</v>
      </c>
      <c r="Q35" s="62">
        <f>$F35*Population!Q32/Population!$F32</f>
        <v>12979.882549615109</v>
      </c>
    </row>
    <row r="36" spans="3:17" ht="15.75">
      <c r="C36" s="65" t="s">
        <v>137</v>
      </c>
      <c r="D36" s="64">
        <f t="shared" si="19"/>
        <v>28561.859096876829</v>
      </c>
      <c r="E36" s="63">
        <f t="shared" si="19"/>
        <v>28909.190331587204</v>
      </c>
      <c r="F36" s="63">
        <f t="shared" si="19"/>
        <v>29866.100495815223</v>
      </c>
      <c r="G36" s="63">
        <f t="shared" ref="G36:H36" si="27">G15</f>
        <v>30597.109787036636</v>
      </c>
      <c r="H36" s="63">
        <f t="shared" si="27"/>
        <v>31268.154219147302</v>
      </c>
      <c r="I36" s="63">
        <f>$F36*Population!I33/Population!$F33</f>
        <v>31633.183117221881</v>
      </c>
      <c r="J36" s="63">
        <f>$F36*Population!J33/Population!$F33</f>
        <v>33388.244768414886</v>
      </c>
      <c r="K36" s="63">
        <f>$F36*Population!K33/Population!$F33</f>
        <v>35642.238077602145</v>
      </c>
      <c r="L36" s="63">
        <f>$F36*Population!L33/Population!$F33</f>
        <v>37790.817669440898</v>
      </c>
      <c r="M36" s="63">
        <f>$F36*Population!M33/Population!$F33</f>
        <v>39803.599590107158</v>
      </c>
      <c r="N36" s="63">
        <f>$F36*Population!N33/Population!$F33</f>
        <v>41727.709972062614</v>
      </c>
      <c r="O36" s="63">
        <f>$F36*Population!O33/Population!$F33</f>
        <v>43199.16145010975</v>
      </c>
      <c r="P36" s="63">
        <f>$F36*Population!P33/Population!$F33</f>
        <v>44981.273353989862</v>
      </c>
      <c r="Q36" s="62">
        <f>$F36*Population!Q33/Population!$F33</f>
        <v>46797.489695835662</v>
      </c>
    </row>
    <row r="37" spans="3:17" ht="15.75">
      <c r="C37" s="65" t="s">
        <v>136</v>
      </c>
      <c r="D37" s="64">
        <f t="shared" si="19"/>
        <v>5822.954446129198</v>
      </c>
      <c r="E37" s="63">
        <f t="shared" si="19"/>
        <v>6072.883016459702</v>
      </c>
      <c r="F37" s="63">
        <f t="shared" si="19"/>
        <v>6260.8886524952768</v>
      </c>
      <c r="G37" s="63">
        <f t="shared" ref="G37:H37" si="28">G16</f>
        <v>6458.1404340451445</v>
      </c>
      <c r="H37" s="63">
        <f t="shared" si="28"/>
        <v>6639.5316657796702</v>
      </c>
      <c r="I37" s="63">
        <f>$F37*Population!I34/Population!$F34</f>
        <v>6594.0527342106434</v>
      </c>
      <c r="J37" s="63">
        <f>$F37*Population!J34/Population!$F34</f>
        <v>6935.8704284380983</v>
      </c>
      <c r="K37" s="63">
        <f>$F37*Population!K34/Population!$F34</f>
        <v>7404.101257807074</v>
      </c>
      <c r="L37" s="63">
        <f>$F37*Population!L34/Population!$F34</f>
        <v>7850.434084151917</v>
      </c>
      <c r="M37" s="63">
        <f>$F37*Population!M34/Population!$F34</f>
        <v>8268.5571301303735</v>
      </c>
      <c r="N37" s="63">
        <f>$F37*Population!N34/Population!$F34</f>
        <v>8668.2600912120615</v>
      </c>
      <c r="O37" s="63">
        <f>$F37*Population!O34/Population!$F34</f>
        <v>8973.9304510724687</v>
      </c>
      <c r="P37" s="63">
        <f>$F37*Population!P34/Population!$F34</f>
        <v>9344.1355139628213</v>
      </c>
      <c r="Q37" s="62">
        <f>$F37*Population!Q34/Population!$F34</f>
        <v>9721.4252248903958</v>
      </c>
    </row>
    <row r="38" spans="3:17" ht="15.75">
      <c r="C38" s="65" t="s">
        <v>135</v>
      </c>
      <c r="D38" s="64">
        <f t="shared" si="19"/>
        <v>1512.7665790645176</v>
      </c>
      <c r="E38" s="63">
        <f t="shared" si="19"/>
        <v>1520.5539394261707</v>
      </c>
      <c r="F38" s="63">
        <f t="shared" si="19"/>
        <v>1437.213946407938</v>
      </c>
      <c r="G38" s="63">
        <f t="shared" ref="G38:H38" si="29">G17</f>
        <v>1397.8081735020803</v>
      </c>
      <c r="H38" s="63">
        <f t="shared" si="29"/>
        <v>1453.4953580509728</v>
      </c>
      <c r="I38" s="63">
        <f>$F38*Population!I35/Population!$F35</f>
        <v>1463.5848445071663</v>
      </c>
      <c r="J38" s="63">
        <f>$F38*Population!J35/Population!$F35</f>
        <v>1498.7460419728041</v>
      </c>
      <c r="K38" s="63">
        <f>$F38*Population!K35/Population!$F35</f>
        <v>1599.924273239795</v>
      </c>
      <c r="L38" s="63">
        <f>$F38*Population!L35/Population!$F35</f>
        <v>1696.3706477487701</v>
      </c>
      <c r="M38" s="63">
        <f>$F38*Population!M35/Population!$F35</f>
        <v>1786.7212773753597</v>
      </c>
      <c r="N38" s="63">
        <f>$F38*Population!N35/Population!$F35</f>
        <v>1873.0915804349124</v>
      </c>
      <c r="O38" s="63">
        <f>$F38*Population!O35/Population!$F35</f>
        <v>1939.1427338865137</v>
      </c>
      <c r="P38" s="63">
        <f>$F38*Population!P35/Population!$F35</f>
        <v>2019.1389475485034</v>
      </c>
      <c r="Q38" s="62">
        <f>$F38*Population!Q35/Population!$F35</f>
        <v>2100.6660560439691</v>
      </c>
    </row>
    <row r="39" spans="3:17" ht="15.75">
      <c r="C39" s="65" t="s">
        <v>134</v>
      </c>
      <c r="D39" s="64">
        <f t="shared" si="19"/>
        <v>26668.436701609604</v>
      </c>
      <c r="E39" s="63">
        <f t="shared" si="19"/>
        <v>28198.080974286702</v>
      </c>
      <c r="F39" s="63">
        <f t="shared" si="19"/>
        <v>29138.462960585442</v>
      </c>
      <c r="G39" s="63">
        <f t="shared" ref="G39:H39" si="30">G18</f>
        <v>29915.53941054524</v>
      </c>
      <c r="H39" s="63">
        <f t="shared" si="30"/>
        <v>30679.730116492225</v>
      </c>
      <c r="I39" s="63">
        <f>$F39*Population!I36/Population!$F36</f>
        <v>31856.528997324909</v>
      </c>
      <c r="J39" s="63">
        <f>$F39*Population!J36/Population!$F36</f>
        <v>34847.892350372735</v>
      </c>
      <c r="K39" s="63">
        <f>$F39*Population!K36/Population!$F36</f>
        <v>37200.42440894094</v>
      </c>
      <c r="L39" s="63">
        <f>$F39*Population!L36/Population!$F36</f>
        <v>39442.93433547156</v>
      </c>
      <c r="M39" s="63">
        <f>$F39*Population!M36/Population!$F36</f>
        <v>41543.709868377307</v>
      </c>
      <c r="N39" s="63">
        <f>$F39*Population!N36/Population!$F36</f>
        <v>43551.937372569097</v>
      </c>
      <c r="O39" s="63">
        <f>$F39*Population!O36/Population!$F36</f>
        <v>45087.716898011276</v>
      </c>
      <c r="P39" s="63">
        <f>$F39*Population!P36/Population!$F36</f>
        <v>46947.738118458321</v>
      </c>
      <c r="Q39" s="62">
        <f>$F39*Population!Q36/Population!$F36</f>
        <v>48843.354734564586</v>
      </c>
    </row>
    <row r="40" spans="3:17" ht="15.75">
      <c r="C40" s="65" t="s">
        <v>133</v>
      </c>
      <c r="D40" s="64">
        <f t="shared" si="19"/>
        <v>8888.618396225349</v>
      </c>
      <c r="E40" s="63">
        <f t="shared" si="19"/>
        <v>9151.7771159624535</v>
      </c>
      <c r="F40" s="63">
        <f t="shared" si="19"/>
        <v>9393.5906192493694</v>
      </c>
      <c r="G40" s="63">
        <f t="shared" ref="G40:H40" si="31">G19</f>
        <v>9887.1038866901526</v>
      </c>
      <c r="H40" s="63">
        <f t="shared" si="31"/>
        <v>10276.343918159777</v>
      </c>
      <c r="I40" s="63">
        <f>$F40*Population!I37/Population!$F37</f>
        <v>10083.9103019663</v>
      </c>
      <c r="J40" s="63">
        <f>$F40*Population!J37/Population!$F37</f>
        <v>10752.384425103581</v>
      </c>
      <c r="K40" s="63">
        <f>$F40*Population!K37/Population!$F37</f>
        <v>11478.262731079092</v>
      </c>
      <c r="L40" s="63">
        <f>$F40*Population!L37/Population!$F37</f>
        <v>12170.193495922325</v>
      </c>
      <c r="M40" s="63">
        <f>$F40*Population!M37/Population!$F37</f>
        <v>12818.391840130449</v>
      </c>
      <c r="N40" s="63">
        <f>$F40*Population!N37/Population!$F37</f>
        <v>13438.034311503767</v>
      </c>
      <c r="O40" s="63">
        <f>$F40*Population!O37/Population!$F37</f>
        <v>13911.902047426709</v>
      </c>
      <c r="P40" s="63">
        <f>$F40*Population!P37/Population!$F37</f>
        <v>14485.815183980661</v>
      </c>
      <c r="Q40" s="62">
        <f>$F40*Population!Q37/Population!$F37</f>
        <v>15070.711348548004</v>
      </c>
    </row>
    <row r="41" spans="3:17" ht="16.5" thickBot="1">
      <c r="C41" s="61" t="s">
        <v>132</v>
      </c>
      <c r="D41" s="60">
        <f t="shared" si="19"/>
        <v>4698.5882220680587</v>
      </c>
      <c r="E41" s="57">
        <f t="shared" si="19"/>
        <v>4950.9054165447924</v>
      </c>
      <c r="F41" s="57">
        <f t="shared" si="19"/>
        <v>4737.8843668421277</v>
      </c>
      <c r="G41" s="57">
        <f t="shared" ref="G41:H41" si="32">G20</f>
        <v>4778.3261282419289</v>
      </c>
      <c r="H41" s="57">
        <f t="shared" si="32"/>
        <v>4993.7006682041274</v>
      </c>
      <c r="I41" s="57">
        <f>$F41*Population!I38/Population!$F38</f>
        <v>4932.6586470822976</v>
      </c>
      <c r="J41" s="57">
        <f>$F41*Population!J38/Population!$F38</f>
        <v>5093.3474282804373</v>
      </c>
      <c r="K41" s="57">
        <f>$F41*Population!K38/Population!$F38</f>
        <v>5437.1921288431531</v>
      </c>
      <c r="L41" s="57">
        <f>$F41*Population!L38/Population!$F38</f>
        <v>5764.9560593657952</v>
      </c>
      <c r="M41" s="57">
        <f>$F41*Population!M38/Population!$F38</f>
        <v>6072.0041743662287</v>
      </c>
      <c r="N41" s="57">
        <f>$F41*Population!N38/Population!$F38</f>
        <v>6365.5255239800126</v>
      </c>
      <c r="O41" s="57">
        <f>$F41*Population!O38/Population!$F38</f>
        <v>6589.9941551864285</v>
      </c>
      <c r="P41" s="57">
        <f>$F41*Population!P38/Population!$F38</f>
        <v>6861.8537616285857</v>
      </c>
      <c r="Q41" s="59">
        <f>$F41*Population!Q38/Population!$F38</f>
        <v>7138.9159701425324</v>
      </c>
    </row>
    <row r="42" spans="3:17" ht="33" thickTop="1" thickBot="1">
      <c r="C42" s="41" t="s">
        <v>126</v>
      </c>
      <c r="D42" s="58">
        <f t="shared" ref="D42:Q42" si="33">SUM(D28:D41)</f>
        <v>207708.76531700607</v>
      </c>
      <c r="E42" s="40">
        <f t="shared" si="33"/>
        <v>214009.77237216473</v>
      </c>
      <c r="F42" s="57">
        <f t="shared" si="33"/>
        <v>221569.58034835453</v>
      </c>
      <c r="G42" s="57">
        <f t="shared" si="33"/>
        <v>229935.22222705462</v>
      </c>
      <c r="H42" s="57">
        <f t="shared" si="33"/>
        <v>237630.24351014139</v>
      </c>
      <c r="I42" s="57">
        <f t="shared" si="33"/>
        <v>239945.89378812982</v>
      </c>
      <c r="J42" s="40">
        <f t="shared" si="33"/>
        <v>260194.80896461755</v>
      </c>
      <c r="K42" s="40">
        <f t="shared" si="33"/>
        <v>277760.19350517634</v>
      </c>
      <c r="L42" s="40">
        <f t="shared" si="33"/>
        <v>294504.08825979417</v>
      </c>
      <c r="M42" s="40">
        <f t="shared" si="33"/>
        <v>310189.71087840595</v>
      </c>
      <c r="N42" s="40">
        <f t="shared" si="33"/>
        <v>325184.31561825564</v>
      </c>
      <c r="O42" s="40">
        <f t="shared" si="33"/>
        <v>336651.34657141817</v>
      </c>
      <c r="P42" s="40">
        <f t="shared" si="33"/>
        <v>350539.35624667705</v>
      </c>
      <c r="Q42" s="66">
        <f t="shared" si="33"/>
        <v>364693.14202915208</v>
      </c>
    </row>
    <row r="43" spans="3:17" ht="17.25" thickTop="1" thickBot="1">
      <c r="C43" s="56" t="s">
        <v>131</v>
      </c>
      <c r="D43" s="55">
        <f>D22</f>
        <v>207709</v>
      </c>
      <c r="E43" s="40">
        <f>E22</f>
        <v>214010</v>
      </c>
      <c r="F43" s="40">
        <f>F22</f>
        <v>221568</v>
      </c>
      <c r="G43" s="40">
        <f t="shared" ref="G43:H43" si="34">G22</f>
        <v>229935</v>
      </c>
      <c r="H43" s="40">
        <f t="shared" si="34"/>
        <v>237632</v>
      </c>
      <c r="I43" s="40">
        <f>$F43*Population!I39/Population!$F39</f>
        <v>239756.34594124049</v>
      </c>
      <c r="J43" s="40">
        <f>$F43*Population!J39/Population!$F39</f>
        <v>259637.19173014147</v>
      </c>
      <c r="K43" s="40">
        <f>$F43*Population!K39/Population!$F39</f>
        <v>277164.93231773673</v>
      </c>
      <c r="L43" s="40">
        <f>$F43*Population!L39/Population!$F39</f>
        <v>293872.94363438518</v>
      </c>
      <c r="M43" s="40">
        <f>$F43*Population!M39/Population!$F39</f>
        <v>309524.95077257894</v>
      </c>
      <c r="N43" s="40">
        <f>$F43*Population!N39/Population!$F39</f>
        <v>324487.42093579978</v>
      </c>
      <c r="O43" s="40">
        <f>$F43*Population!O39/Population!$F39</f>
        <v>335929.87717083789</v>
      </c>
      <c r="P43" s="40">
        <f>$F43*Population!P39/Population!$F39</f>
        <v>349788.12378672464</v>
      </c>
      <c r="Q43" s="39">
        <f>$F43*Population!Q39/Population!$F39</f>
        <v>363911.57693144726</v>
      </c>
    </row>
    <row r="44" spans="3:17" ht="13.5" thickTop="1"/>
    <row r="45" spans="3:17" ht="13.5" thickBot="1"/>
    <row r="46" spans="3:17" ht="16.5" thickTop="1">
      <c r="C46" s="52" t="s">
        <v>130</v>
      </c>
      <c r="D46" s="51"/>
      <c r="E46" s="50"/>
      <c r="F46" s="50"/>
      <c r="G46" s="50"/>
      <c r="H46" s="50"/>
      <c r="I46" s="51"/>
      <c r="J46" s="51"/>
      <c r="K46" s="51"/>
      <c r="L46" s="51"/>
      <c r="M46" s="51"/>
      <c r="N46" s="51"/>
      <c r="O46" s="51"/>
      <c r="P46" s="51"/>
      <c r="Q46" s="54"/>
    </row>
    <row r="47" spans="3:17" ht="13.5" thickBot="1">
      <c r="C47" s="48"/>
      <c r="D47" s="43" t="s">
        <v>47</v>
      </c>
      <c r="E47" s="47" t="s">
        <v>48</v>
      </c>
      <c r="F47" s="47" t="s">
        <v>49</v>
      </c>
      <c r="G47" s="47" t="s">
        <v>50</v>
      </c>
      <c r="H47" s="47" t="s">
        <v>51</v>
      </c>
      <c r="I47" s="43" t="s">
        <v>52</v>
      </c>
      <c r="J47" s="43" t="s">
        <v>57</v>
      </c>
      <c r="K47" s="43" t="s">
        <v>62</v>
      </c>
      <c r="L47" s="43" t="s">
        <v>67</v>
      </c>
      <c r="M47" s="43" t="s">
        <v>72</v>
      </c>
      <c r="N47" s="43" t="s">
        <v>77</v>
      </c>
      <c r="O47" s="47" t="s">
        <v>82</v>
      </c>
      <c r="P47" s="47" t="s">
        <v>87</v>
      </c>
      <c r="Q47" s="46" t="s">
        <v>92</v>
      </c>
    </row>
    <row r="48" spans="3:17" ht="14.25" thickTop="1" thickBot="1">
      <c r="C48" s="45"/>
      <c r="D48" s="44" t="s">
        <v>127</v>
      </c>
      <c r="E48" s="43" t="s">
        <v>127</v>
      </c>
      <c r="F48" s="43" t="s">
        <v>127</v>
      </c>
      <c r="G48" s="43" t="s">
        <v>127</v>
      </c>
      <c r="H48" s="43" t="s">
        <v>127</v>
      </c>
      <c r="I48" s="44" t="s">
        <v>129</v>
      </c>
      <c r="J48" s="44" t="s">
        <v>129</v>
      </c>
      <c r="K48" s="44" t="s">
        <v>129</v>
      </c>
      <c r="L48" s="44" t="s">
        <v>129</v>
      </c>
      <c r="M48" s="44" t="s">
        <v>129</v>
      </c>
      <c r="N48" s="44" t="s">
        <v>129</v>
      </c>
      <c r="O48" s="44" t="s">
        <v>129</v>
      </c>
      <c r="P48" s="44" t="s">
        <v>129</v>
      </c>
      <c r="Q48" s="46" t="s">
        <v>129</v>
      </c>
    </row>
    <row r="49" spans="3:17" ht="33" thickTop="1" thickBot="1">
      <c r="C49" s="41" t="s">
        <v>126</v>
      </c>
      <c r="D49" s="40">
        <f>GDP!B18*1000</f>
        <v>207709</v>
      </c>
      <c r="E49" s="40">
        <f>GDP!C18*1000</f>
        <v>214010</v>
      </c>
      <c r="F49" s="40">
        <f>GDP!D18*1000</f>
        <v>221568</v>
      </c>
      <c r="G49" s="40">
        <f>GDP!E18*1000</f>
        <v>229935</v>
      </c>
      <c r="H49" s="40">
        <f>GDP!F18*1000</f>
        <v>237632</v>
      </c>
      <c r="I49" s="40">
        <f>GDP!G18*1000</f>
        <v>244174</v>
      </c>
      <c r="J49" s="40">
        <f>GDP!H18*1000</f>
        <v>302498.28025958594</v>
      </c>
      <c r="K49" s="40">
        <f>GDP!I18*1000</f>
        <v>364919.18575885141</v>
      </c>
      <c r="L49" s="40">
        <f>GDP!J18*1000</f>
        <v>435557.87592616479</v>
      </c>
      <c r="M49" s="40">
        <f>GDP!K18*1000</f>
        <v>518190.96539679699</v>
      </c>
      <c r="N49" s="40">
        <f>GDP!L18*1000</f>
        <v>616362.46563648048</v>
      </c>
      <c r="O49" s="40">
        <f>GDP!M18*1000</f>
        <v>724260.20411674818</v>
      </c>
      <c r="P49" s="40">
        <f>GDP!N18*1000</f>
        <v>851575.49100583477</v>
      </c>
      <c r="Q49" s="39">
        <f>GDP!O18*1000</f>
        <v>992458.1095767318</v>
      </c>
    </row>
    <row r="50" spans="3:17" ht="13.5" thickTop="1"/>
    <row r="51" spans="3:17" ht="13.5" thickBot="1"/>
    <row r="52" spans="3:17" ht="16.5" thickTop="1">
      <c r="C52" s="52" t="s">
        <v>128</v>
      </c>
      <c r="D52" s="51"/>
      <c r="E52" s="50"/>
      <c r="F52" s="50"/>
      <c r="G52" s="50"/>
      <c r="H52" s="49"/>
    </row>
    <row r="53" spans="3:17" ht="13.5" thickBot="1">
      <c r="C53" s="48"/>
      <c r="D53" s="43" t="s">
        <v>47</v>
      </c>
      <c r="E53" s="47" t="s">
        <v>48</v>
      </c>
      <c r="F53" s="47" t="s">
        <v>49</v>
      </c>
      <c r="G53" s="47" t="s">
        <v>50</v>
      </c>
      <c r="H53" s="46" t="s">
        <v>51</v>
      </c>
    </row>
    <row r="54" spans="3:17" ht="14.25" thickTop="1" thickBot="1">
      <c r="C54" s="45"/>
      <c r="D54" s="44" t="s">
        <v>127</v>
      </c>
      <c r="E54" s="43" t="s">
        <v>127</v>
      </c>
      <c r="F54" s="43" t="s">
        <v>127</v>
      </c>
      <c r="G54" s="43" t="s">
        <v>127</v>
      </c>
      <c r="H54" s="42" t="s">
        <v>127</v>
      </c>
    </row>
    <row r="55" spans="3:17" ht="33" thickTop="1" thickBot="1">
      <c r="C55" s="41" t="s">
        <v>126</v>
      </c>
      <c r="D55" s="40">
        <f>0.75*'[6]Table 1'!P27+0.25*'[6]Table 1'!Q27</f>
        <v>221265.5</v>
      </c>
      <c r="E55" s="40">
        <f>0.75*'[6]Table 1'!Q27+0.25*'[6]Table 1'!R27</f>
        <v>235043.75</v>
      </c>
      <c r="F55" s="40">
        <f>0.75*'[6]Table 1'!R27+0.25*'[6]Table 1'!S27</f>
        <v>245353.5</v>
      </c>
      <c r="G55" s="40">
        <f>0.75*'[6]Table 1'!S27+0.25*'[6]Table 1'!T27</f>
        <v>258671.25</v>
      </c>
      <c r="H55" s="39">
        <f>'[6]Table 1'!T27</f>
        <v>270576</v>
      </c>
    </row>
    <row r="56" spans="3:17" ht="13.5" thickTop="1"/>
  </sheetData>
  <pageMargins left="0.7" right="0.7" top="0.75" bottom="0.75" header="0.3" footer="0.3"/>
  <pageSetup paperSize="9" orientation="portrait" r:id="rId1"/>
  <ignoredErrors>
    <ignoredError sqref="D42:F4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4" sqref="V4:AN4"/>
    </sheetView>
  </sheetViews>
  <sheetFormatPr defaultRowHeight="12.75"/>
  <cols>
    <col min="1" max="1" width="69.140625" customWidth="1"/>
    <col min="2" max="2" width="12.7109375" bestFit="1" customWidth="1"/>
    <col min="3" max="3" width="10.140625" bestFit="1" customWidth="1"/>
    <col min="4" max="10" width="11.140625" bestFit="1" customWidth="1"/>
    <col min="11" max="11" width="10.7109375" bestFit="1" customWidth="1"/>
    <col min="12" max="15" width="11.85546875" bestFit="1" customWidth="1"/>
    <col min="16" max="21" width="10.140625" bestFit="1" customWidth="1"/>
    <col min="22" max="40" width="12.7109375" customWidth="1"/>
    <col min="41" max="55" width="10.7109375" bestFit="1" customWidth="1"/>
  </cols>
  <sheetData>
    <row r="1" spans="1:55">
      <c r="A1" s="18" t="s">
        <v>110</v>
      </c>
      <c r="B1" t="s">
        <v>112</v>
      </c>
    </row>
    <row r="2" spans="1:55">
      <c r="B2" s="28">
        <v>2005</v>
      </c>
      <c r="C2" s="28">
        <f>B2+1</f>
        <v>2006</v>
      </c>
      <c r="D2" s="28">
        <f t="shared" ref="D2:AN2" si="0">C2+1</f>
        <v>2007</v>
      </c>
      <c r="E2" s="28">
        <f t="shared" si="0"/>
        <v>2008</v>
      </c>
      <c r="F2" s="28">
        <f t="shared" si="0"/>
        <v>2009</v>
      </c>
      <c r="G2" s="28">
        <f t="shared" si="0"/>
        <v>2010</v>
      </c>
      <c r="H2" s="28">
        <f t="shared" si="0"/>
        <v>2011</v>
      </c>
      <c r="I2" s="28">
        <f t="shared" si="0"/>
        <v>2012</v>
      </c>
      <c r="J2" s="28">
        <f t="shared" si="0"/>
        <v>2013</v>
      </c>
      <c r="K2" s="28">
        <f t="shared" si="0"/>
        <v>2014</v>
      </c>
      <c r="L2" s="28">
        <f t="shared" si="0"/>
        <v>2015</v>
      </c>
      <c r="M2" s="28">
        <f t="shared" si="0"/>
        <v>2016</v>
      </c>
      <c r="N2" s="28">
        <f t="shared" si="0"/>
        <v>2017</v>
      </c>
      <c r="O2" s="29">
        <f t="shared" si="0"/>
        <v>2018</v>
      </c>
      <c r="P2" s="29">
        <f t="shared" si="0"/>
        <v>2019</v>
      </c>
      <c r="Q2" s="29">
        <f t="shared" si="0"/>
        <v>2020</v>
      </c>
      <c r="R2" s="29">
        <f t="shared" si="0"/>
        <v>2021</v>
      </c>
      <c r="S2" s="29">
        <f t="shared" si="0"/>
        <v>2022</v>
      </c>
      <c r="T2" s="29">
        <f t="shared" si="0"/>
        <v>2023</v>
      </c>
      <c r="U2" s="29">
        <f t="shared" si="0"/>
        <v>2024</v>
      </c>
      <c r="V2" s="26">
        <f t="shared" si="0"/>
        <v>2025</v>
      </c>
      <c r="W2" s="26">
        <f t="shared" si="0"/>
        <v>2026</v>
      </c>
      <c r="X2" s="26">
        <f t="shared" si="0"/>
        <v>2027</v>
      </c>
      <c r="Y2" s="26">
        <f t="shared" si="0"/>
        <v>2028</v>
      </c>
      <c r="Z2" s="26">
        <f t="shared" si="0"/>
        <v>2029</v>
      </c>
      <c r="AA2" s="26">
        <f t="shared" si="0"/>
        <v>2030</v>
      </c>
      <c r="AB2" s="26">
        <f t="shared" si="0"/>
        <v>2031</v>
      </c>
      <c r="AC2" s="26">
        <f t="shared" si="0"/>
        <v>2032</v>
      </c>
      <c r="AD2" s="26">
        <f t="shared" si="0"/>
        <v>2033</v>
      </c>
      <c r="AE2" s="26">
        <f t="shared" si="0"/>
        <v>2034</v>
      </c>
      <c r="AF2" s="26">
        <f t="shared" si="0"/>
        <v>2035</v>
      </c>
      <c r="AG2" s="26">
        <f t="shared" si="0"/>
        <v>2036</v>
      </c>
      <c r="AH2" s="26">
        <f t="shared" si="0"/>
        <v>2037</v>
      </c>
      <c r="AI2" s="26">
        <f t="shared" si="0"/>
        <v>2038</v>
      </c>
      <c r="AJ2" s="26">
        <f t="shared" si="0"/>
        <v>2039</v>
      </c>
      <c r="AK2" s="26">
        <f t="shared" si="0"/>
        <v>2040</v>
      </c>
      <c r="AL2" s="26">
        <f t="shared" si="0"/>
        <v>2041</v>
      </c>
      <c r="AM2" s="26">
        <f t="shared" si="0"/>
        <v>2042</v>
      </c>
      <c r="AN2" s="26">
        <f t="shared" si="0"/>
        <v>2043</v>
      </c>
      <c r="AO2" s="26">
        <f t="shared" ref="AO2" si="1">AN2+1</f>
        <v>2044</v>
      </c>
      <c r="AP2" s="26">
        <f t="shared" ref="AP2" si="2">AO2+1</f>
        <v>2045</v>
      </c>
      <c r="AQ2" s="26">
        <f t="shared" ref="AQ2" si="3">AP2+1</f>
        <v>2046</v>
      </c>
      <c r="AR2" s="26">
        <f t="shared" ref="AR2" si="4">AQ2+1</f>
        <v>2047</v>
      </c>
      <c r="AS2" s="26">
        <f t="shared" ref="AS2" si="5">AR2+1</f>
        <v>2048</v>
      </c>
      <c r="AT2" s="26">
        <f t="shared" ref="AT2" si="6">AS2+1</f>
        <v>2049</v>
      </c>
      <c r="AU2" s="26">
        <f t="shared" ref="AU2" si="7">AT2+1</f>
        <v>2050</v>
      </c>
      <c r="AV2" s="26">
        <f t="shared" ref="AV2" si="8">AU2+1</f>
        <v>2051</v>
      </c>
      <c r="AW2" s="26">
        <f t="shared" ref="AW2" si="9">AV2+1</f>
        <v>2052</v>
      </c>
      <c r="AX2" s="26">
        <f t="shared" ref="AX2" si="10">AW2+1</f>
        <v>2053</v>
      </c>
      <c r="AY2" s="26">
        <f t="shared" ref="AY2" si="11">AX2+1</f>
        <v>2054</v>
      </c>
      <c r="AZ2" s="26">
        <f t="shared" ref="AZ2" si="12">AY2+1</f>
        <v>2055</v>
      </c>
      <c r="BA2" s="26">
        <f t="shared" ref="BA2:BC2" si="13">AZ2+1</f>
        <v>2056</v>
      </c>
      <c r="BB2" s="26">
        <f t="shared" si="13"/>
        <v>2057</v>
      </c>
      <c r="BC2" s="26">
        <f t="shared" si="13"/>
        <v>2058</v>
      </c>
    </row>
    <row r="3" spans="1:55">
      <c r="A3" t="s">
        <v>111</v>
      </c>
      <c r="B3" s="27">
        <f>[7]pivot!$G$5</f>
        <v>2382950</v>
      </c>
      <c r="C3" s="27">
        <f>[7]pivot!$G$6</f>
        <v>2421556</v>
      </c>
      <c r="D3" s="27">
        <f>[7]pivot!$G$7</f>
        <v>2465677</v>
      </c>
      <c r="E3" s="27">
        <f>[7]pivot!$G$8</f>
        <v>2458505</v>
      </c>
      <c r="F3" s="27">
        <f>[7]pivot!$G$9</f>
        <v>2458380</v>
      </c>
      <c r="G3" s="27">
        <f>[7]pivot!$G$10</f>
        <v>2525047</v>
      </c>
      <c r="H3" s="27">
        <f>[7]pivot!$G$11</f>
        <v>2601447</v>
      </c>
      <c r="I3" s="27">
        <f>[7]pivot!$G$12</f>
        <v>2564619</v>
      </c>
      <c r="J3" s="27">
        <f>[7]pivot!$G$13</f>
        <v>2717698</v>
      </c>
      <c r="K3" s="27">
        <f>[7]pivot!$G$14</f>
        <v>2857400</v>
      </c>
      <c r="L3" s="27">
        <f>[7]pivot!$G$15</f>
        <v>3131930</v>
      </c>
      <c r="M3" s="27">
        <f>[7]pivot!$G$16</f>
        <v>3499938</v>
      </c>
      <c r="N3" s="27">
        <f>[7]pivot!$G$17</f>
        <v>3733703</v>
      </c>
      <c r="O3" s="27">
        <f>[7]pivot!$G$18</f>
        <v>3915847</v>
      </c>
      <c r="P3" s="27">
        <f>[7]pivot!$G$19</f>
        <v>4128322</v>
      </c>
      <c r="Q3" s="27">
        <f>[7]pivot!$G$20</f>
        <v>4329030</v>
      </c>
      <c r="R3" s="27">
        <f>[7]pivot!$G$21</f>
        <v>4527433</v>
      </c>
      <c r="S3" s="27">
        <f>[7]pivot!$G$22</f>
        <v>4726060</v>
      </c>
      <c r="T3" s="27">
        <f>[7]pivot!$G$23</f>
        <v>4926224</v>
      </c>
      <c r="U3" s="27">
        <f>[7]pivot!$G$24</f>
        <v>5120184</v>
      </c>
      <c r="V3" s="27">
        <f t="shared" ref="V3:AN3" si="14">U3*(1+V4)</f>
        <v>5324991.3600000003</v>
      </c>
      <c r="W3" s="27">
        <f t="shared" si="14"/>
        <v>5537991.0144000007</v>
      </c>
      <c r="X3" s="27">
        <f t="shared" si="14"/>
        <v>5759510.654976001</v>
      </c>
      <c r="Y3" s="27">
        <f t="shared" si="14"/>
        <v>5989891.0811750414</v>
      </c>
      <c r="Z3" s="27">
        <f t="shared" si="14"/>
        <v>6229486.7244220432</v>
      </c>
      <c r="AA3" s="27">
        <f t="shared" si="14"/>
        <v>6478666.1933989255</v>
      </c>
      <c r="AB3" s="27">
        <f t="shared" si="14"/>
        <v>6737812.8411348825</v>
      </c>
      <c r="AC3" s="27">
        <f t="shared" si="14"/>
        <v>7007325.3547802782</v>
      </c>
      <c r="AD3" s="27">
        <f t="shared" si="14"/>
        <v>7287618.3689714894</v>
      </c>
      <c r="AE3" s="27">
        <f t="shared" si="14"/>
        <v>7579123.1037303489</v>
      </c>
      <c r="AF3" s="27">
        <f t="shared" si="14"/>
        <v>7882288.0278795632</v>
      </c>
      <c r="AG3" s="27">
        <f t="shared" si="14"/>
        <v>8197579.5489947461</v>
      </c>
      <c r="AH3" s="27">
        <f t="shared" si="14"/>
        <v>8525482.7309545353</v>
      </c>
      <c r="AI3" s="27">
        <f t="shared" si="14"/>
        <v>8866502.0401927177</v>
      </c>
      <c r="AJ3" s="27">
        <f t="shared" si="14"/>
        <v>9221162.1218004264</v>
      </c>
      <c r="AK3" s="27">
        <f t="shared" si="14"/>
        <v>9590008.6066724434</v>
      </c>
      <c r="AL3" s="27">
        <f t="shared" si="14"/>
        <v>9973608.9509393424</v>
      </c>
      <c r="AM3" s="27">
        <f t="shared" si="14"/>
        <v>10372553.308976917</v>
      </c>
      <c r="AN3" s="27">
        <f t="shared" si="14"/>
        <v>10787455.441335993</v>
      </c>
      <c r="AO3" s="27">
        <f>AN3*(1+AO4)</f>
        <v>11111079.104576074</v>
      </c>
      <c r="AP3" s="27">
        <f>AO3*(1+AP4)</f>
        <v>11444411.477713356</v>
      </c>
      <c r="AQ3" s="27">
        <f t="shared" ref="AQ3" si="15">AP3*(1+AQ4)</f>
        <v>11787743.822044756</v>
      </c>
      <c r="AR3" s="27">
        <f t="shared" ref="AR3" si="16">AQ3*(1+AR4)</f>
        <v>12141376.136706099</v>
      </c>
      <c r="AS3" s="27">
        <f t="shared" ref="AS3" si="17">AR3*(1+AS4)</f>
        <v>12505617.420807282</v>
      </c>
      <c r="AT3" s="27">
        <f t="shared" ref="AT3" si="18">AS3*(1+AT4)</f>
        <v>12880785.9434315</v>
      </c>
      <c r="AU3" s="27">
        <f t="shared" ref="AU3" si="19">AT3*(1+AU4)</f>
        <v>13267209.521734446</v>
      </c>
      <c r="AV3" s="27">
        <f t="shared" ref="AV3" si="20">AU3*(1+AV4)</f>
        <v>13665225.80738648</v>
      </c>
      <c r="AW3" s="27">
        <f t="shared" ref="AW3" si="21">AV3*(1+AW4)</f>
        <v>14075182.581608076</v>
      </c>
      <c r="AX3" s="27">
        <f t="shared" ref="AX3" si="22">AW3*(1+AX4)</f>
        <v>14497438.059056317</v>
      </c>
      <c r="AY3" s="27">
        <f t="shared" ref="AY3" si="23">AX3*(1+AY4)</f>
        <v>14932361.200828006</v>
      </c>
      <c r="AZ3" s="27">
        <f t="shared" ref="AZ3" si="24">AY3*(1+AZ4)</f>
        <v>15380332.036852848</v>
      </c>
      <c r="BA3" s="27">
        <f t="shared" ref="BA3" si="25">AZ3*(1+BA4)</f>
        <v>15841741.997958433</v>
      </c>
      <c r="BB3" s="27">
        <f t="shared" ref="BB3" si="26">BA3*(1+BB4)</f>
        <v>16316994.257897187</v>
      </c>
      <c r="BC3" s="27">
        <f t="shared" ref="BC3" si="27">BB3*(1+BC4)</f>
        <v>16806504.085634105</v>
      </c>
    </row>
    <row r="4" spans="1:55">
      <c r="A4" t="s">
        <v>115</v>
      </c>
      <c r="C4" s="21">
        <f>C3/B3-1</f>
        <v>1.6200927421893052E-2</v>
      </c>
      <c r="D4" s="21">
        <f t="shared" ref="D4:U4" si="28">D3/C3-1</f>
        <v>1.8220103107258412E-2</v>
      </c>
      <c r="E4" s="21">
        <f t="shared" si="28"/>
        <v>-2.9087345990573832E-3</v>
      </c>
      <c r="F4" s="21">
        <f t="shared" si="28"/>
        <v>-5.0843907171249647E-5</v>
      </c>
      <c r="G4" s="21">
        <f t="shared" si="28"/>
        <v>2.7118264873615905E-2</v>
      </c>
      <c r="H4" s="21">
        <f t="shared" si="28"/>
        <v>3.025686254552884E-2</v>
      </c>
      <c r="I4" s="21">
        <f t="shared" si="28"/>
        <v>-1.4156736616198651E-2</v>
      </c>
      <c r="J4" s="21">
        <f t="shared" si="28"/>
        <v>5.968878808119249E-2</v>
      </c>
      <c r="K4" s="21">
        <f t="shared" si="28"/>
        <v>5.140453427864311E-2</v>
      </c>
      <c r="L4" s="21">
        <f t="shared" si="28"/>
        <v>9.6076853083222558E-2</v>
      </c>
      <c r="M4" s="21">
        <f t="shared" si="28"/>
        <v>0.11750198759231534</v>
      </c>
      <c r="N4" s="21">
        <f t="shared" si="28"/>
        <v>6.6791183158101619E-2</v>
      </c>
      <c r="O4" s="21">
        <f t="shared" si="28"/>
        <v>4.8783740967077494E-2</v>
      </c>
      <c r="P4" s="21">
        <f t="shared" si="28"/>
        <v>5.4260291579318665E-2</v>
      </c>
      <c r="Q4" s="21">
        <f t="shared" si="28"/>
        <v>4.8617331690696597E-2</v>
      </c>
      <c r="R4" s="21">
        <f t="shared" si="28"/>
        <v>4.5830821223230123E-2</v>
      </c>
      <c r="S4" s="21">
        <f t="shared" si="28"/>
        <v>4.3871880599889668E-2</v>
      </c>
      <c r="T4" s="21">
        <f t="shared" si="28"/>
        <v>4.2353249852943087E-2</v>
      </c>
      <c r="U4" s="21">
        <f t="shared" si="28"/>
        <v>3.9372955837980506E-2</v>
      </c>
      <c r="V4" s="21">
        <v>0.04</v>
      </c>
      <c r="W4" s="21">
        <v>0.04</v>
      </c>
      <c r="X4" s="21">
        <v>0.04</v>
      </c>
      <c r="Y4" s="21">
        <v>0.04</v>
      </c>
      <c r="Z4" s="21">
        <v>0.04</v>
      </c>
      <c r="AA4" s="21">
        <v>0.04</v>
      </c>
      <c r="AB4" s="21">
        <v>0.04</v>
      </c>
      <c r="AC4" s="21">
        <v>0.04</v>
      </c>
      <c r="AD4" s="21">
        <v>0.04</v>
      </c>
      <c r="AE4" s="21">
        <v>0.04</v>
      </c>
      <c r="AF4" s="21">
        <v>0.04</v>
      </c>
      <c r="AG4" s="21">
        <v>0.04</v>
      </c>
      <c r="AH4" s="21">
        <v>0.04</v>
      </c>
      <c r="AI4" s="21">
        <v>0.04</v>
      </c>
      <c r="AJ4" s="21">
        <v>0.04</v>
      </c>
      <c r="AK4" s="21">
        <v>0.04</v>
      </c>
      <c r="AL4" s="21">
        <v>0.04</v>
      </c>
      <c r="AM4" s="21">
        <v>0.04</v>
      </c>
      <c r="AN4" s="21">
        <v>0.04</v>
      </c>
      <c r="AO4" s="21">
        <v>0.03</v>
      </c>
      <c r="AP4" s="21">
        <v>0.03</v>
      </c>
      <c r="AQ4" s="21">
        <v>0.03</v>
      </c>
      <c r="AR4" s="21">
        <v>0.03</v>
      </c>
      <c r="AS4" s="21">
        <v>0.03</v>
      </c>
      <c r="AT4" s="21">
        <v>0.03</v>
      </c>
      <c r="AU4" s="21">
        <v>0.03</v>
      </c>
      <c r="AV4" s="21">
        <v>0.03</v>
      </c>
      <c r="AW4" s="21">
        <v>0.03</v>
      </c>
      <c r="AX4" s="21">
        <v>0.03</v>
      </c>
      <c r="AY4" s="21">
        <v>0.03</v>
      </c>
      <c r="AZ4" s="21">
        <v>0.03</v>
      </c>
      <c r="BA4" s="21">
        <v>0.03</v>
      </c>
      <c r="BB4" s="21">
        <v>0.03</v>
      </c>
      <c r="BC4" s="21">
        <v>0.03</v>
      </c>
    </row>
    <row r="6" spans="1:55">
      <c r="A6" t="s">
        <v>113</v>
      </c>
      <c r="B6" s="27">
        <f>[7]pivot!$H$5</f>
        <v>47542266</v>
      </c>
      <c r="C6" s="27">
        <f>[7]pivot!$H$6</f>
        <v>49382806</v>
      </c>
      <c r="D6" s="27">
        <f>[7]pivot!$H$7</f>
        <v>49867300</v>
      </c>
      <c r="E6" s="27">
        <f>[7]pivot!$H$8</f>
        <v>51407702</v>
      </c>
      <c r="F6" s="27">
        <f>[7]pivot!$H$9</f>
        <v>50405432</v>
      </c>
      <c r="G6" s="27">
        <f>[7]pivot!$H$10</f>
        <v>50773092</v>
      </c>
      <c r="H6" s="27">
        <f>[7]pivot!$H$11</f>
        <v>51814500</v>
      </c>
      <c r="I6" s="27">
        <f>[7]pivot!$H$12</f>
        <v>48926311</v>
      </c>
      <c r="J6" s="27">
        <f>[7]pivot!$H$13</f>
        <v>52180718</v>
      </c>
      <c r="K6" s="27">
        <f>[7]pivot!$H$14</f>
        <v>56554640</v>
      </c>
      <c r="L6" s="27">
        <f>[7]pivot!$H$15</f>
        <v>61158618</v>
      </c>
      <c r="M6" s="27">
        <f>[7]pivot!$H$16</f>
        <v>66716870</v>
      </c>
      <c r="N6" s="27">
        <f>[7]pivot!$H$17</f>
        <v>68924137</v>
      </c>
      <c r="O6" s="27">
        <f>[7]pivot!$H$18</f>
        <v>73000469</v>
      </c>
      <c r="P6" s="27">
        <f>[7]pivot!$H$19</f>
        <v>77160559</v>
      </c>
      <c r="Q6" s="27">
        <f>[7]pivot!$H$20</f>
        <v>81050462</v>
      </c>
      <c r="R6" s="27">
        <f>[7]pivot!$H$21</f>
        <v>84847129</v>
      </c>
      <c r="S6" s="27">
        <f>[7]pivot!$H$22</f>
        <v>88789008</v>
      </c>
      <c r="T6" s="27">
        <f>[7]pivot!$H$23</f>
        <v>92749017</v>
      </c>
      <c r="U6" s="27">
        <f>[7]pivot!$H$24</f>
        <v>96726264</v>
      </c>
      <c r="V6" s="27">
        <f t="shared" ref="V6:AN6" si="29">U6*(1+V7)</f>
        <v>100595314.56</v>
      </c>
      <c r="W6" s="27">
        <f t="shared" si="29"/>
        <v>104619127.14240001</v>
      </c>
      <c r="X6" s="27">
        <f t="shared" si="29"/>
        <v>108803892.22809601</v>
      </c>
      <c r="Y6" s="27">
        <f t="shared" si="29"/>
        <v>113156047.91721985</v>
      </c>
      <c r="Z6" s="27">
        <f t="shared" si="29"/>
        <v>117682289.83390865</v>
      </c>
      <c r="AA6" s="27">
        <f t="shared" si="29"/>
        <v>122389581.427265</v>
      </c>
      <c r="AB6" s="27">
        <f t="shared" si="29"/>
        <v>127285164.6843556</v>
      </c>
      <c r="AC6" s="27">
        <f t="shared" si="29"/>
        <v>132376571.27172983</v>
      </c>
      <c r="AD6" s="27">
        <f t="shared" si="29"/>
        <v>137671634.12259904</v>
      </c>
      <c r="AE6" s="27">
        <f t="shared" si="29"/>
        <v>143178499.48750299</v>
      </c>
      <c r="AF6" s="27">
        <f t="shared" si="29"/>
        <v>148905639.46700311</v>
      </c>
      <c r="AG6" s="27">
        <f t="shared" si="29"/>
        <v>154861865.04568323</v>
      </c>
      <c r="AH6" s="27">
        <f t="shared" si="29"/>
        <v>161056339.64751056</v>
      </c>
      <c r="AI6" s="27">
        <f t="shared" si="29"/>
        <v>167498593.23341098</v>
      </c>
      <c r="AJ6" s="27">
        <f t="shared" si="29"/>
        <v>174198536.96274742</v>
      </c>
      <c r="AK6" s="27">
        <f t="shared" si="29"/>
        <v>181166478.44125733</v>
      </c>
      <c r="AL6" s="27">
        <f t="shared" si="29"/>
        <v>188413137.57890764</v>
      </c>
      <c r="AM6" s="27">
        <f t="shared" si="29"/>
        <v>195949663.08206394</v>
      </c>
      <c r="AN6" s="27">
        <f t="shared" si="29"/>
        <v>203787649.6053465</v>
      </c>
      <c r="AO6" s="27">
        <f t="shared" ref="AO6" si="30">AN6*(1+AO7)</f>
        <v>209901279.0935069</v>
      </c>
      <c r="AP6" s="27">
        <f t="shared" ref="AP6" si="31">AO6*(1+AP7)</f>
        <v>216198317.46631211</v>
      </c>
      <c r="AQ6" s="27">
        <f t="shared" ref="AQ6" si="32">AP6*(1+AQ7)</f>
        <v>222684266.99030149</v>
      </c>
      <c r="AR6" s="27">
        <f t="shared" ref="AR6" si="33">AQ6*(1+AR7)</f>
        <v>229364795.00001055</v>
      </c>
      <c r="AS6" s="27">
        <f t="shared" ref="AS6" si="34">AR6*(1+AS7)</f>
        <v>236245738.85001087</v>
      </c>
      <c r="AT6" s="27">
        <f t="shared" ref="AT6" si="35">AS6*(1+AT7)</f>
        <v>243333111.01551121</v>
      </c>
      <c r="AU6" s="27">
        <f t="shared" ref="AU6" si="36">AT6*(1+AU7)</f>
        <v>250633104.34597656</v>
      </c>
      <c r="AV6" s="27">
        <f t="shared" ref="AV6" si="37">AU6*(1+AV7)</f>
        <v>258152097.47635585</v>
      </c>
      <c r="AW6" s="27">
        <f t="shared" ref="AW6" si="38">AV6*(1+AW7)</f>
        <v>265896660.40064654</v>
      </c>
      <c r="AX6" s="27">
        <f t="shared" ref="AX6" si="39">AW6*(1+AX7)</f>
        <v>273873560.21266592</v>
      </c>
      <c r="AY6" s="27">
        <f t="shared" ref="AY6" si="40">AX6*(1+AY7)</f>
        <v>282089767.01904589</v>
      </c>
      <c r="AZ6" s="27">
        <f t="shared" ref="AZ6" si="41">AY6*(1+AZ7)</f>
        <v>290552460.02961725</v>
      </c>
      <c r="BA6" s="27">
        <f t="shared" ref="BA6" si="42">AZ6*(1+BA7)</f>
        <v>299269033.83050579</v>
      </c>
      <c r="BB6" s="27">
        <f t="shared" ref="BB6" si="43">BA6*(1+BB7)</f>
        <v>308247104.84542096</v>
      </c>
      <c r="BC6" s="27">
        <f t="shared" ref="BC6" si="44">BB6*(1+BC7)</f>
        <v>317494517.99078357</v>
      </c>
    </row>
    <row r="7" spans="1:55">
      <c r="A7" t="s">
        <v>114</v>
      </c>
      <c r="C7" s="21">
        <f t="shared" ref="C7:U7" si="45">C6/B6-1</f>
        <v>3.871376261282955E-2</v>
      </c>
      <c r="D7" s="21">
        <f t="shared" si="45"/>
        <v>9.8109856292896147E-3</v>
      </c>
      <c r="E7" s="21">
        <f t="shared" si="45"/>
        <v>3.0890022118702953E-2</v>
      </c>
      <c r="F7" s="21">
        <f t="shared" si="45"/>
        <v>-1.9496494902650929E-2</v>
      </c>
      <c r="G7" s="21">
        <f t="shared" si="45"/>
        <v>7.2940551327880243E-3</v>
      </c>
      <c r="H7" s="21">
        <f t="shared" si="45"/>
        <v>2.0511021861737255E-2</v>
      </c>
      <c r="I7" s="21">
        <f t="shared" si="45"/>
        <v>-5.5740941242316322E-2</v>
      </c>
      <c r="J7" s="21">
        <f t="shared" si="45"/>
        <v>6.6516500702454406E-2</v>
      </c>
      <c r="K7" s="21">
        <f t="shared" si="45"/>
        <v>8.3822572161617259E-2</v>
      </c>
      <c r="L7" s="21">
        <f t="shared" si="45"/>
        <v>8.1407608641837381E-2</v>
      </c>
      <c r="M7" s="21">
        <f t="shared" si="45"/>
        <v>9.088256376231385E-2</v>
      </c>
      <c r="N7" s="21">
        <f t="shared" si="45"/>
        <v>3.3084091025253448E-2</v>
      </c>
      <c r="O7" s="21">
        <f t="shared" si="45"/>
        <v>5.9142300178528062E-2</v>
      </c>
      <c r="P7" s="21">
        <f t="shared" si="45"/>
        <v>5.6987168123536325E-2</v>
      </c>
      <c r="Q7" s="21">
        <f t="shared" si="45"/>
        <v>5.0413100299078861E-2</v>
      </c>
      <c r="R7" s="21">
        <f t="shared" si="45"/>
        <v>4.6843249332742865E-2</v>
      </c>
      <c r="S7" s="21">
        <f t="shared" si="45"/>
        <v>4.6458602034725294E-2</v>
      </c>
      <c r="T7" s="21">
        <f t="shared" si="45"/>
        <v>4.4600216729530295E-2</v>
      </c>
      <c r="U7" s="21">
        <f t="shared" si="45"/>
        <v>4.2881823750218206E-2</v>
      </c>
      <c r="V7" s="21">
        <v>0.04</v>
      </c>
      <c r="W7" s="21">
        <v>0.04</v>
      </c>
      <c r="X7" s="21">
        <v>0.04</v>
      </c>
      <c r="Y7" s="21">
        <v>0.04</v>
      </c>
      <c r="Z7" s="21">
        <v>0.04</v>
      </c>
      <c r="AA7" s="21">
        <v>0.04</v>
      </c>
      <c r="AB7" s="21">
        <v>0.04</v>
      </c>
      <c r="AC7" s="21">
        <v>0.04</v>
      </c>
      <c r="AD7" s="21">
        <v>0.04</v>
      </c>
      <c r="AE7" s="21">
        <v>0.04</v>
      </c>
      <c r="AF7" s="21">
        <v>0.04</v>
      </c>
      <c r="AG7" s="21">
        <v>0.04</v>
      </c>
      <c r="AH7" s="21">
        <v>0.04</v>
      </c>
      <c r="AI7" s="21">
        <v>0.04</v>
      </c>
      <c r="AJ7" s="21">
        <v>0.04</v>
      </c>
      <c r="AK7" s="21">
        <v>0.04</v>
      </c>
      <c r="AL7" s="21">
        <v>0.04</v>
      </c>
      <c r="AM7" s="21">
        <v>0.04</v>
      </c>
      <c r="AN7" s="21">
        <v>0.04</v>
      </c>
      <c r="AO7" s="21">
        <v>0.03</v>
      </c>
      <c r="AP7" s="21">
        <v>0.03</v>
      </c>
      <c r="AQ7" s="21">
        <v>0.03</v>
      </c>
      <c r="AR7" s="21">
        <v>0.03</v>
      </c>
      <c r="AS7" s="21">
        <v>0.03</v>
      </c>
      <c r="AT7" s="21">
        <v>0.03</v>
      </c>
      <c r="AU7" s="21">
        <v>0.03</v>
      </c>
      <c r="AV7" s="21">
        <v>0.03</v>
      </c>
      <c r="AW7" s="21">
        <v>0.03</v>
      </c>
      <c r="AX7" s="21">
        <v>0.03</v>
      </c>
      <c r="AY7" s="21">
        <v>0.03</v>
      </c>
      <c r="AZ7" s="21">
        <v>0.03</v>
      </c>
      <c r="BA7" s="21">
        <v>0.03</v>
      </c>
      <c r="BB7" s="21">
        <v>0.03</v>
      </c>
      <c r="BC7" s="21">
        <v>0.03</v>
      </c>
    </row>
    <row r="9" spans="1:55">
      <c r="A9" t="s">
        <v>119</v>
      </c>
      <c r="B9" s="91">
        <f>[7]pivot!$F$5/1000000</f>
        <v>6952.0555880000002</v>
      </c>
      <c r="C9">
        <f>[7]pivot!$F$6/1000000</f>
        <v>7194.319184</v>
      </c>
      <c r="D9">
        <f>[7]pivot!$F$7/1000000</f>
        <v>7608.4541820000004</v>
      </c>
      <c r="E9">
        <f>[7]pivot!$F$8/1000000</f>
        <v>7417.1080019999999</v>
      </c>
      <c r="F9">
        <f>[7]pivot!$F$9/1000000</f>
        <v>7242.4046969999999</v>
      </c>
      <c r="G9">
        <f>[7]pivot!$F$10/1000000</f>
        <v>6556.0821759999999</v>
      </c>
      <c r="H9">
        <f>[7]pivot!$F$11/1000000</f>
        <v>6780.3289709999999</v>
      </c>
      <c r="I9">
        <f>[7]pivot!$F$12/1000000</f>
        <v>6342.1361619999998</v>
      </c>
      <c r="J9">
        <f>[7]pivot!$F$13/1000000</f>
        <v>6579.5621719999999</v>
      </c>
      <c r="K9">
        <f>[7]pivot!$F$14/1000000</f>
        <v>7388.1716200000001</v>
      </c>
      <c r="L9">
        <f>[7]pivot!$F$15/1000000</f>
        <v>9697.5440639999997</v>
      </c>
      <c r="M9">
        <f>[7]pivot!$F$16/1000000</f>
        <v>10085.816489000001</v>
      </c>
      <c r="N9">
        <f>[7]pivot!$F$17/1000000</f>
        <v>10563.014074999999</v>
      </c>
      <c r="O9">
        <f>[7]pivot!$F$18/1000000</f>
        <v>11029.931379</v>
      </c>
      <c r="P9">
        <f>[7]pivot!$F$19/1000000</f>
        <v>11728.706812</v>
      </c>
      <c r="Q9">
        <f>[7]pivot!$F$20/1000000</f>
        <v>12333.601269999999</v>
      </c>
      <c r="R9">
        <f>[7]pivot!$F$21/1000000</f>
        <v>12955.683617000001</v>
      </c>
      <c r="S9">
        <f>[7]pivot!$F$22/1000000</f>
        <v>13558.883554</v>
      </c>
      <c r="T9">
        <f>[7]pivot!$F$23/1000000</f>
        <v>14163.901382</v>
      </c>
      <c r="U9">
        <f>[7]pivot!$F$24/1000000</f>
        <v>14760.535045000001</v>
      </c>
    </row>
    <row r="10" spans="1:55">
      <c r="A10" t="s">
        <v>116</v>
      </c>
      <c r="C10" s="21">
        <f t="shared" ref="C10:U10" si="46">C9/B9-1</f>
        <v>3.4847764511286794E-2</v>
      </c>
      <c r="D10" s="21">
        <f t="shared" si="46"/>
        <v>5.7564167978677805E-2</v>
      </c>
      <c r="E10" s="21">
        <f t="shared" si="46"/>
        <v>-2.5149153221252885E-2</v>
      </c>
      <c r="F10" s="21">
        <f t="shared" si="46"/>
        <v>-2.3554100190113392E-2</v>
      </c>
      <c r="G10" s="21">
        <f t="shared" si="46"/>
        <v>-9.4764453204926991E-2</v>
      </c>
      <c r="H10" s="21">
        <f t="shared" si="46"/>
        <v>3.4204390515559124E-2</v>
      </c>
      <c r="I10" s="21">
        <f t="shared" si="46"/>
        <v>-6.4627072060099877E-2</v>
      </c>
      <c r="J10" s="21">
        <f t="shared" si="46"/>
        <v>3.7436283916857382E-2</v>
      </c>
      <c r="K10" s="21">
        <f t="shared" si="46"/>
        <v>0.12289715133951007</v>
      </c>
      <c r="L10" s="21">
        <f t="shared" si="46"/>
        <v>0.31257698965038383</v>
      </c>
      <c r="M10" s="21">
        <f t="shared" si="46"/>
        <v>4.0038222300157189E-2</v>
      </c>
      <c r="N10" s="21">
        <f t="shared" si="46"/>
        <v>4.731372879136253E-2</v>
      </c>
      <c r="O10" s="21">
        <f t="shared" si="46"/>
        <v>4.4203037190405414E-2</v>
      </c>
      <c r="P10" s="21">
        <f t="shared" si="46"/>
        <v>6.3352654607662151E-2</v>
      </c>
      <c r="Q10" s="21">
        <f t="shared" si="46"/>
        <v>5.1573840807505933E-2</v>
      </c>
      <c r="R10" s="21">
        <f t="shared" si="46"/>
        <v>5.0438013470821552E-2</v>
      </c>
      <c r="S10" s="21">
        <f t="shared" si="46"/>
        <v>4.6558711591914825E-2</v>
      </c>
      <c r="T10" s="21">
        <f t="shared" si="46"/>
        <v>4.4621507780521874E-2</v>
      </c>
      <c r="U10" s="21">
        <f t="shared" si="46"/>
        <v>4.212353975848937E-2</v>
      </c>
    </row>
    <row r="17" spans="1:15">
      <c r="A17" s="18" t="s">
        <v>105</v>
      </c>
      <c r="B17" s="19" t="s">
        <v>47</v>
      </c>
      <c r="C17" s="30" t="s">
        <v>52</v>
      </c>
      <c r="D17" s="30" t="s">
        <v>57</v>
      </c>
      <c r="E17" s="20" t="s">
        <v>62</v>
      </c>
      <c r="F17" s="20" t="s">
        <v>67</v>
      </c>
      <c r="G17" s="20" t="s">
        <v>72</v>
      </c>
      <c r="H17" s="20" t="s">
        <v>77</v>
      </c>
      <c r="I17" s="20" t="s">
        <v>82</v>
      </c>
      <c r="J17" s="20" t="s">
        <v>87</v>
      </c>
      <c r="K17" s="20" t="s">
        <v>92</v>
      </c>
    </row>
    <row r="19" spans="1:15">
      <c r="A19" t="str">
        <f>A3</f>
        <v>Sum of Total Visitor Arrivals</v>
      </c>
      <c r="B19" s="27">
        <f>(I3+J3)/2</f>
        <v>2641158.5</v>
      </c>
      <c r="C19" s="27">
        <f>(N3+O3)/2</f>
        <v>3824775</v>
      </c>
      <c r="D19" s="27">
        <f>(S3+T3)/2</f>
        <v>4826142</v>
      </c>
      <c r="E19" s="27">
        <f>(X3+Y3)/2</f>
        <v>5874700.8680755217</v>
      </c>
      <c r="F19" s="27">
        <f>(AC3+AD3)/2</f>
        <v>7147471.8618758842</v>
      </c>
      <c r="G19" s="27">
        <f>(AH3+AI3)/2</f>
        <v>8695992.3855736256</v>
      </c>
      <c r="H19" s="27">
        <f>(AM3+AN3)/2</f>
        <v>10580004.375156455</v>
      </c>
      <c r="I19" s="27">
        <f>(AR3+AS3)/2</f>
        <v>12323496.778756689</v>
      </c>
      <c r="J19" s="27">
        <f>(AW3+AX3)/2</f>
        <v>14286310.320332196</v>
      </c>
      <c r="K19" s="27">
        <f>(BB3+BC3)/2</f>
        <v>16561749.171765646</v>
      </c>
    </row>
    <row r="20" spans="1:15">
      <c r="A20" t="str">
        <f>A6</f>
        <v>Sum Total Visitor Days</v>
      </c>
      <c r="B20" s="27">
        <f>(I6+J6)/2</f>
        <v>50553514.5</v>
      </c>
      <c r="C20" s="27">
        <f>(N6+O6)/2</f>
        <v>70962303</v>
      </c>
      <c r="D20" s="27">
        <f>(S6+T6)/2</f>
        <v>90769012.5</v>
      </c>
      <c r="E20" s="27">
        <f>(X6+Y6)/2</f>
        <v>110979970.07265793</v>
      </c>
      <c r="F20" s="27">
        <f>(AC6+AD6)/2</f>
        <v>135024102.69716442</v>
      </c>
      <c r="G20" s="27">
        <f>(AH6+AI6)/2</f>
        <v>164277466.44046077</v>
      </c>
      <c r="H20" s="27">
        <f>(AM6+AN6)/2</f>
        <v>199868656.34370524</v>
      </c>
      <c r="I20" s="27">
        <f>(AR6+AS6)/2</f>
        <v>232805266.92501071</v>
      </c>
      <c r="J20" s="27">
        <f>(AW6+AX6)/2</f>
        <v>269885110.30665624</v>
      </c>
      <c r="K20" s="27">
        <f>(BB6+BC6)/2</f>
        <v>312870811.41810226</v>
      </c>
    </row>
    <row r="21" spans="1:15">
      <c r="B21" s="27"/>
      <c r="C21" s="27"/>
      <c r="D21" s="27"/>
      <c r="E21" s="27"/>
      <c r="F21" s="27"/>
      <c r="G21" s="27"/>
      <c r="H21" s="27"/>
    </row>
    <row r="22" spans="1:15">
      <c r="B22" s="25"/>
      <c r="C22" s="25"/>
      <c r="D22" s="25"/>
      <c r="E22" s="25"/>
      <c r="F22" s="25"/>
      <c r="G22" s="25"/>
      <c r="H22" s="25"/>
    </row>
    <row r="23" spans="1:15">
      <c r="B23" s="25"/>
      <c r="C23" s="25"/>
      <c r="D23" s="25"/>
      <c r="E23" s="25"/>
      <c r="F23" s="25"/>
      <c r="G23" s="25"/>
      <c r="H23" s="25"/>
    </row>
    <row r="24" spans="1:15">
      <c r="B24" s="25"/>
      <c r="C24" s="25"/>
      <c r="D24" s="25"/>
      <c r="E24" s="25"/>
      <c r="F24" s="25"/>
      <c r="G24" s="25"/>
      <c r="H24" s="25"/>
    </row>
    <row r="25" spans="1:15">
      <c r="B25" s="25"/>
      <c r="C25" s="25"/>
      <c r="D25" s="25"/>
      <c r="E25" s="25"/>
      <c r="F25" s="25"/>
      <c r="G25" s="25"/>
      <c r="H25" s="25"/>
    </row>
    <row r="26" spans="1:15">
      <c r="B26" s="25"/>
      <c r="C26" s="25"/>
      <c r="D26" s="25"/>
      <c r="E26" s="25"/>
      <c r="F26" s="25"/>
      <c r="G26" s="25"/>
      <c r="H26" s="25"/>
    </row>
    <row r="27" spans="1:15">
      <c r="B27" s="25"/>
      <c r="C27" s="25"/>
      <c r="D27" s="25"/>
      <c r="E27" s="25"/>
      <c r="F27" s="25"/>
      <c r="G27" s="25"/>
      <c r="H27" s="25"/>
    </row>
    <row r="28" spans="1:15">
      <c r="B28" s="25"/>
      <c r="C28" s="25"/>
      <c r="D28" s="25"/>
      <c r="E28" s="25"/>
      <c r="F28" s="25"/>
      <c r="G28" s="25"/>
      <c r="H28" s="25"/>
    </row>
    <row r="30" spans="1:15">
      <c r="A30" s="18" t="s">
        <v>117</v>
      </c>
      <c r="B30" s="19" t="s">
        <v>47</v>
      </c>
      <c r="C30" s="19" t="s">
        <v>48</v>
      </c>
      <c r="D30" s="19" t="s">
        <v>49</v>
      </c>
      <c r="E30" s="19" t="s">
        <v>50</v>
      </c>
      <c r="F30" s="19" t="s">
        <v>51</v>
      </c>
      <c r="G30" s="30" t="s">
        <v>52</v>
      </c>
      <c r="H30" s="30" t="s">
        <v>57</v>
      </c>
      <c r="I30" s="20" t="s">
        <v>62</v>
      </c>
      <c r="J30" s="20" t="s">
        <v>67</v>
      </c>
      <c r="K30" s="20" t="s">
        <v>72</v>
      </c>
      <c r="L30" s="20" t="s">
        <v>77</v>
      </c>
      <c r="M30" s="20" t="s">
        <v>82</v>
      </c>
      <c r="N30" s="20" t="s">
        <v>87</v>
      </c>
      <c r="O30" s="20" t="s">
        <v>92</v>
      </c>
    </row>
    <row r="32" spans="1:15">
      <c r="A32" t="s">
        <v>111</v>
      </c>
      <c r="B32" s="27">
        <f>B19</f>
        <v>2641158.5</v>
      </c>
      <c r="C32" s="27">
        <f>(J3+K3)/2</f>
        <v>2787549</v>
      </c>
      <c r="D32" s="27">
        <f>(K3+L3)/2</f>
        <v>2994665</v>
      </c>
      <c r="E32" s="27">
        <f t="shared" ref="E32:F32" si="47">(L3+M3)/2</f>
        <v>3315934</v>
      </c>
      <c r="F32" s="27">
        <f t="shared" si="47"/>
        <v>3616820.5</v>
      </c>
      <c r="G32" s="27">
        <f t="shared" ref="G32:L33" si="48">C19</f>
        <v>3824775</v>
      </c>
      <c r="H32" s="27">
        <f t="shared" si="48"/>
        <v>4826142</v>
      </c>
      <c r="I32" s="27">
        <f t="shared" si="48"/>
        <v>5874700.8680755217</v>
      </c>
      <c r="J32" s="27">
        <f t="shared" si="48"/>
        <v>7147471.8618758842</v>
      </c>
      <c r="K32" s="27">
        <f t="shared" si="48"/>
        <v>8695992.3855736256</v>
      </c>
      <c r="L32" s="27">
        <f t="shared" si="48"/>
        <v>10580004.375156455</v>
      </c>
      <c r="M32" s="27">
        <f t="shared" ref="M32:M33" si="49">I19</f>
        <v>12323496.778756689</v>
      </c>
      <c r="N32" s="27">
        <f t="shared" ref="N32:N33" si="50">J19</f>
        <v>14286310.320332196</v>
      </c>
      <c r="O32" s="27">
        <f t="shared" ref="O32:O33" si="51">K19</f>
        <v>16561749.171765646</v>
      </c>
    </row>
    <row r="33" spans="1:15">
      <c r="A33" t="s">
        <v>113</v>
      </c>
      <c r="B33" s="27">
        <f>B20</f>
        <v>50553514.5</v>
      </c>
      <c r="C33" s="27">
        <f>(J6+K6)/2</f>
        <v>54367679</v>
      </c>
      <c r="D33" s="27">
        <f>(K6+L6)/2</f>
        <v>58856629</v>
      </c>
      <c r="E33" s="27">
        <f t="shared" ref="E33:F33" si="52">(L6+M6)/2</f>
        <v>63937744</v>
      </c>
      <c r="F33" s="27">
        <f t="shared" si="52"/>
        <v>67820503.5</v>
      </c>
      <c r="G33" s="27">
        <f t="shared" si="48"/>
        <v>70962303</v>
      </c>
      <c r="H33" s="27">
        <f t="shared" si="48"/>
        <v>90769012.5</v>
      </c>
      <c r="I33" s="27">
        <f t="shared" si="48"/>
        <v>110979970.07265793</v>
      </c>
      <c r="J33" s="27">
        <f t="shared" si="48"/>
        <v>135024102.69716442</v>
      </c>
      <c r="K33" s="27">
        <f t="shared" si="48"/>
        <v>164277466.44046077</v>
      </c>
      <c r="L33" s="27">
        <f t="shared" si="48"/>
        <v>199868656.34370524</v>
      </c>
      <c r="M33" s="27">
        <f t="shared" si="49"/>
        <v>232805266.92501071</v>
      </c>
      <c r="N33" s="27">
        <f t="shared" si="50"/>
        <v>269885110.30665624</v>
      </c>
      <c r="O33" s="27">
        <f t="shared" si="51"/>
        <v>312870811.41810226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P12" sqref="P12"/>
    </sheetView>
  </sheetViews>
  <sheetFormatPr defaultRowHeight="12.75"/>
  <cols>
    <col min="3" max="3" width="49.42578125" customWidth="1"/>
    <col min="4" max="17" width="17.85546875" customWidth="1"/>
  </cols>
  <sheetData>
    <row r="1" spans="1:17">
      <c r="A1" s="18"/>
    </row>
    <row r="2" spans="1:17" ht="13.5" thickBot="1"/>
    <row r="3" spans="1:17" ht="16.5" thickTop="1">
      <c r="C3" s="52" t="s">
        <v>159</v>
      </c>
      <c r="D3" s="51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1"/>
      <c r="Q3" s="54"/>
    </row>
    <row r="4" spans="1:17" ht="13.5" thickBot="1">
      <c r="C4" s="48"/>
      <c r="D4" s="43" t="s">
        <v>47</v>
      </c>
      <c r="E4" s="43" t="s">
        <v>48</v>
      </c>
      <c r="F4" s="43" t="s">
        <v>49</v>
      </c>
      <c r="G4" s="43" t="s">
        <v>50</v>
      </c>
      <c r="H4" s="43" t="s">
        <v>51</v>
      </c>
      <c r="I4" s="43" t="s">
        <v>52</v>
      </c>
      <c r="J4" s="43" t="s">
        <v>57</v>
      </c>
      <c r="K4" s="43" t="s">
        <v>62</v>
      </c>
      <c r="L4" s="43" t="s">
        <v>67</v>
      </c>
      <c r="M4" s="43" t="s">
        <v>72</v>
      </c>
      <c r="N4" s="43" t="s">
        <v>77</v>
      </c>
      <c r="O4" s="43" t="s">
        <v>82</v>
      </c>
      <c r="P4" s="43" t="s">
        <v>87</v>
      </c>
      <c r="Q4" s="42" t="s">
        <v>92</v>
      </c>
    </row>
    <row r="5" spans="1:17" ht="14.25" thickTop="1" thickBot="1">
      <c r="C5" s="45"/>
      <c r="D5" s="44" t="s">
        <v>127</v>
      </c>
      <c r="E5" s="44" t="s">
        <v>127</v>
      </c>
      <c r="F5" s="44" t="s">
        <v>127</v>
      </c>
      <c r="G5" s="44" t="s">
        <v>127</v>
      </c>
      <c r="H5" s="44" t="s">
        <v>127</v>
      </c>
      <c r="I5" s="44" t="s">
        <v>129</v>
      </c>
      <c r="J5" s="44" t="s">
        <v>129</v>
      </c>
      <c r="K5" s="44" t="s">
        <v>129</v>
      </c>
      <c r="L5" s="44" t="s">
        <v>129</v>
      </c>
      <c r="M5" s="44" t="s">
        <v>129</v>
      </c>
      <c r="N5" s="44" t="s">
        <v>129</v>
      </c>
      <c r="O5" s="44" t="s">
        <v>129</v>
      </c>
      <c r="P5" s="44" t="s">
        <v>129</v>
      </c>
      <c r="Q5" s="53" t="s">
        <v>129</v>
      </c>
    </row>
    <row r="6" spans="1:17" ht="16.5" thickTop="1">
      <c r="C6" s="65" t="s">
        <v>145</v>
      </c>
      <c r="D6" s="72">
        <v>0</v>
      </c>
      <c r="E6" s="73">
        <v>0</v>
      </c>
      <c r="F6" s="73">
        <v>0</v>
      </c>
      <c r="G6" s="73">
        <v>0</v>
      </c>
      <c r="H6" s="73">
        <v>0</v>
      </c>
      <c r="I6" s="74">
        <v>0</v>
      </c>
      <c r="J6" s="74">
        <v>0</v>
      </c>
      <c r="K6" s="74">
        <v>0.2</v>
      </c>
      <c r="L6" s="74">
        <v>0.4</v>
      </c>
      <c r="M6" s="74">
        <v>0.6</v>
      </c>
      <c r="N6" s="74">
        <v>0.8</v>
      </c>
      <c r="O6" s="74">
        <v>0.8</v>
      </c>
      <c r="P6" s="74">
        <v>0.8</v>
      </c>
      <c r="Q6" s="79">
        <v>0.8</v>
      </c>
    </row>
    <row r="7" spans="1:17" ht="15.75">
      <c r="C7" s="65" t="s">
        <v>144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8">
        <v>0</v>
      </c>
      <c r="J7" s="78">
        <v>0</v>
      </c>
      <c r="K7" s="78">
        <v>0.2</v>
      </c>
      <c r="L7" s="78">
        <v>0.4</v>
      </c>
      <c r="M7" s="78">
        <v>0.6</v>
      </c>
      <c r="N7" s="78">
        <v>0.8</v>
      </c>
      <c r="O7" s="78">
        <v>0.8</v>
      </c>
      <c r="P7" s="78">
        <v>0.8</v>
      </c>
      <c r="Q7" s="79">
        <v>0.8</v>
      </c>
    </row>
    <row r="8" spans="1:17" ht="15.75">
      <c r="C8" s="65" t="s">
        <v>143</v>
      </c>
      <c r="D8" s="76">
        <v>0</v>
      </c>
      <c r="E8" s="77">
        <v>0</v>
      </c>
      <c r="F8" s="77">
        <v>0</v>
      </c>
      <c r="G8" s="77">
        <v>0</v>
      </c>
      <c r="H8" s="77">
        <v>0</v>
      </c>
      <c r="I8" s="78">
        <v>0</v>
      </c>
      <c r="J8" s="78">
        <v>0</v>
      </c>
      <c r="K8" s="78">
        <v>0.2</v>
      </c>
      <c r="L8" s="78">
        <v>0.4</v>
      </c>
      <c r="M8" s="78">
        <v>0.6</v>
      </c>
      <c r="N8" s="78">
        <v>0.8</v>
      </c>
      <c r="O8" s="78">
        <v>0.8</v>
      </c>
      <c r="P8" s="78">
        <v>0.8</v>
      </c>
      <c r="Q8" s="79">
        <v>0.8</v>
      </c>
    </row>
    <row r="9" spans="1:17" ht="15.75">
      <c r="C9" s="65" t="s">
        <v>142</v>
      </c>
      <c r="D9" s="76">
        <v>0</v>
      </c>
      <c r="E9" s="77">
        <v>0</v>
      </c>
      <c r="F9" s="77">
        <v>0</v>
      </c>
      <c r="G9" s="77">
        <v>0</v>
      </c>
      <c r="H9" s="77">
        <v>0</v>
      </c>
      <c r="I9" s="78">
        <v>0</v>
      </c>
      <c r="J9" s="78">
        <v>0</v>
      </c>
      <c r="K9" s="78">
        <v>0.2</v>
      </c>
      <c r="L9" s="78">
        <v>0.4</v>
      </c>
      <c r="M9" s="78">
        <v>0.6</v>
      </c>
      <c r="N9" s="78">
        <v>0.8</v>
      </c>
      <c r="O9" s="78">
        <v>0.8</v>
      </c>
      <c r="P9" s="78">
        <v>0.8</v>
      </c>
      <c r="Q9" s="79">
        <v>0.8</v>
      </c>
    </row>
    <row r="10" spans="1:17" ht="15.75">
      <c r="C10" s="65" t="s">
        <v>141</v>
      </c>
      <c r="D10" s="76">
        <v>0</v>
      </c>
      <c r="E10" s="77">
        <v>0</v>
      </c>
      <c r="F10" s="77">
        <v>0</v>
      </c>
      <c r="G10" s="77">
        <v>0</v>
      </c>
      <c r="H10" s="77">
        <v>0</v>
      </c>
      <c r="I10" s="78">
        <v>0</v>
      </c>
      <c r="J10" s="78">
        <v>0</v>
      </c>
      <c r="K10" s="78">
        <v>0.2</v>
      </c>
      <c r="L10" s="78">
        <v>0.4</v>
      </c>
      <c r="M10" s="78">
        <v>0.6</v>
      </c>
      <c r="N10" s="78">
        <v>0.8</v>
      </c>
      <c r="O10" s="78">
        <v>0.8</v>
      </c>
      <c r="P10" s="78">
        <v>0.8</v>
      </c>
      <c r="Q10" s="79">
        <v>0.8</v>
      </c>
    </row>
    <row r="11" spans="1:17" ht="15.75">
      <c r="C11" s="65" t="s">
        <v>140</v>
      </c>
      <c r="D11" s="76">
        <v>0</v>
      </c>
      <c r="E11" s="77">
        <v>0</v>
      </c>
      <c r="F11" s="77">
        <v>0</v>
      </c>
      <c r="G11" s="77">
        <v>0</v>
      </c>
      <c r="H11" s="77">
        <v>0</v>
      </c>
      <c r="I11" s="78">
        <v>0</v>
      </c>
      <c r="J11" s="78">
        <v>0</v>
      </c>
      <c r="K11" s="78">
        <v>0.2</v>
      </c>
      <c r="L11" s="78">
        <v>0.4</v>
      </c>
      <c r="M11" s="78">
        <v>0.6</v>
      </c>
      <c r="N11" s="78">
        <v>0.8</v>
      </c>
      <c r="O11" s="78">
        <v>0.8</v>
      </c>
      <c r="P11" s="78">
        <v>0.8</v>
      </c>
      <c r="Q11" s="79">
        <v>0.8</v>
      </c>
    </row>
    <row r="12" spans="1:17" ht="15.75">
      <c r="C12" s="65" t="s">
        <v>139</v>
      </c>
      <c r="D12" s="76">
        <v>0</v>
      </c>
      <c r="E12" s="77">
        <v>0</v>
      </c>
      <c r="F12" s="77">
        <v>0</v>
      </c>
      <c r="G12" s="77">
        <v>0</v>
      </c>
      <c r="H12" s="77">
        <v>0</v>
      </c>
      <c r="I12" s="78">
        <v>0</v>
      </c>
      <c r="J12" s="78">
        <v>0</v>
      </c>
      <c r="K12" s="78">
        <v>0.2</v>
      </c>
      <c r="L12" s="78">
        <v>0.4</v>
      </c>
      <c r="M12" s="78">
        <v>0.6</v>
      </c>
      <c r="N12" s="78">
        <v>0.8</v>
      </c>
      <c r="O12" s="78">
        <v>0.8</v>
      </c>
      <c r="P12" s="78">
        <v>0.8</v>
      </c>
      <c r="Q12" s="79">
        <v>0.8</v>
      </c>
    </row>
    <row r="13" spans="1:17" ht="15.75">
      <c r="C13" s="65" t="s">
        <v>138</v>
      </c>
      <c r="D13" s="76">
        <v>0</v>
      </c>
      <c r="E13" s="77">
        <v>0</v>
      </c>
      <c r="F13" s="77">
        <v>0</v>
      </c>
      <c r="G13" s="77">
        <v>0</v>
      </c>
      <c r="H13" s="77">
        <v>0</v>
      </c>
      <c r="I13" s="78">
        <v>0</v>
      </c>
      <c r="J13" s="78">
        <v>0</v>
      </c>
      <c r="K13" s="78">
        <v>0.2</v>
      </c>
      <c r="L13" s="78">
        <v>0.4</v>
      </c>
      <c r="M13" s="78">
        <v>0.6</v>
      </c>
      <c r="N13" s="78">
        <v>0.8</v>
      </c>
      <c r="O13" s="78">
        <v>0.8</v>
      </c>
      <c r="P13" s="78">
        <v>0.8</v>
      </c>
      <c r="Q13" s="79">
        <v>0.8</v>
      </c>
    </row>
    <row r="14" spans="1:17" ht="15.75">
      <c r="C14" s="65" t="s">
        <v>137</v>
      </c>
      <c r="D14" s="76">
        <v>0</v>
      </c>
      <c r="E14" s="77">
        <v>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0.2</v>
      </c>
      <c r="L14" s="78">
        <v>0.4</v>
      </c>
      <c r="M14" s="78">
        <v>0.6</v>
      </c>
      <c r="N14" s="78">
        <v>0.8</v>
      </c>
      <c r="O14" s="78">
        <v>0.8</v>
      </c>
      <c r="P14" s="78">
        <v>0.8</v>
      </c>
      <c r="Q14" s="79">
        <v>0.8</v>
      </c>
    </row>
    <row r="15" spans="1:17" ht="15.75">
      <c r="C15" s="65" t="s">
        <v>136</v>
      </c>
      <c r="D15" s="76">
        <v>0</v>
      </c>
      <c r="E15" s="77">
        <v>0</v>
      </c>
      <c r="F15" s="77">
        <v>0</v>
      </c>
      <c r="G15" s="77">
        <v>0</v>
      </c>
      <c r="H15" s="77">
        <v>0</v>
      </c>
      <c r="I15" s="78">
        <v>0</v>
      </c>
      <c r="J15" s="78">
        <v>0</v>
      </c>
      <c r="K15" s="78">
        <v>0.2</v>
      </c>
      <c r="L15" s="78">
        <v>0.4</v>
      </c>
      <c r="M15" s="78">
        <v>0.6</v>
      </c>
      <c r="N15" s="78">
        <v>0.8</v>
      </c>
      <c r="O15" s="78">
        <v>0.8</v>
      </c>
      <c r="P15" s="78">
        <v>0.8</v>
      </c>
      <c r="Q15" s="79">
        <v>0.8</v>
      </c>
    </row>
    <row r="16" spans="1:17" ht="15.75">
      <c r="C16" s="65" t="s">
        <v>135</v>
      </c>
      <c r="D16" s="76">
        <v>0</v>
      </c>
      <c r="E16" s="77">
        <v>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0.2</v>
      </c>
      <c r="L16" s="78">
        <v>0.4</v>
      </c>
      <c r="M16" s="78">
        <v>0.6</v>
      </c>
      <c r="N16" s="78">
        <v>0.8</v>
      </c>
      <c r="O16" s="78">
        <v>0.8</v>
      </c>
      <c r="P16" s="78">
        <v>0.8</v>
      </c>
      <c r="Q16" s="79">
        <v>0.8</v>
      </c>
    </row>
    <row r="17" spans="3:17" ht="15.75">
      <c r="C17" s="65" t="s">
        <v>134</v>
      </c>
      <c r="D17" s="76">
        <v>0</v>
      </c>
      <c r="E17" s="77">
        <v>0</v>
      </c>
      <c r="F17" s="77">
        <v>0</v>
      </c>
      <c r="G17" s="77">
        <v>0</v>
      </c>
      <c r="H17" s="77">
        <v>0</v>
      </c>
      <c r="I17" s="78">
        <v>0</v>
      </c>
      <c r="J17" s="78">
        <v>0</v>
      </c>
      <c r="K17" s="78">
        <v>0.2</v>
      </c>
      <c r="L17" s="78">
        <v>0.4</v>
      </c>
      <c r="M17" s="78">
        <v>0.6</v>
      </c>
      <c r="N17" s="78">
        <v>0.8</v>
      </c>
      <c r="O17" s="78">
        <v>0.8</v>
      </c>
      <c r="P17" s="78">
        <v>0.8</v>
      </c>
      <c r="Q17" s="79">
        <v>0.8</v>
      </c>
    </row>
    <row r="18" spans="3:17" ht="15.75">
      <c r="C18" s="65" t="s">
        <v>133</v>
      </c>
      <c r="D18" s="76">
        <v>0</v>
      </c>
      <c r="E18" s="77">
        <v>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0.2</v>
      </c>
      <c r="L18" s="78">
        <v>0.4</v>
      </c>
      <c r="M18" s="78">
        <v>0.6</v>
      </c>
      <c r="N18" s="78">
        <v>0.8</v>
      </c>
      <c r="O18" s="78">
        <v>0.8</v>
      </c>
      <c r="P18" s="78">
        <v>0.8</v>
      </c>
      <c r="Q18" s="79">
        <v>0.8</v>
      </c>
    </row>
    <row r="19" spans="3:17" ht="16.5" thickBot="1">
      <c r="C19" s="61" t="s">
        <v>132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2">
        <v>0</v>
      </c>
      <c r="J19" s="82">
        <v>0</v>
      </c>
      <c r="K19" s="82">
        <v>0.2</v>
      </c>
      <c r="L19" s="82">
        <v>0.4</v>
      </c>
      <c r="M19" s="82">
        <v>0.6</v>
      </c>
      <c r="N19" s="82">
        <v>0.8</v>
      </c>
      <c r="O19" s="82">
        <v>0.8</v>
      </c>
      <c r="P19" s="82">
        <v>0.8</v>
      </c>
      <c r="Q19" s="83">
        <v>0.8</v>
      </c>
    </row>
    <row r="20" spans="3:17" ht="13.5" thickTop="1"/>
    <row r="21" spans="3:17" ht="13.5" thickBot="1"/>
    <row r="22" spans="3:17" ht="16.5" thickTop="1">
      <c r="C22" s="52" t="s">
        <v>160</v>
      </c>
      <c r="D22" s="51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4"/>
    </row>
    <row r="23" spans="3:17" ht="13.5" thickBot="1">
      <c r="C23" s="48"/>
      <c r="D23" s="43" t="s">
        <v>47</v>
      </c>
      <c r="E23" s="43" t="s">
        <v>48</v>
      </c>
      <c r="F23" s="43" t="s">
        <v>49</v>
      </c>
      <c r="G23" s="43" t="s">
        <v>50</v>
      </c>
      <c r="H23" s="43" t="s">
        <v>51</v>
      </c>
      <c r="I23" s="43" t="s">
        <v>52</v>
      </c>
      <c r="J23" s="43" t="s">
        <v>57</v>
      </c>
      <c r="K23" s="43" t="s">
        <v>62</v>
      </c>
      <c r="L23" s="43" t="s">
        <v>67</v>
      </c>
      <c r="M23" s="43" t="s">
        <v>72</v>
      </c>
      <c r="N23" s="43" t="s">
        <v>77</v>
      </c>
      <c r="O23" s="43" t="s">
        <v>82</v>
      </c>
      <c r="P23" s="43" t="s">
        <v>87</v>
      </c>
      <c r="Q23" s="42" t="s">
        <v>92</v>
      </c>
    </row>
    <row r="24" spans="3:17" ht="14.25" thickTop="1" thickBot="1">
      <c r="C24" s="45"/>
      <c r="D24" s="44" t="s">
        <v>127</v>
      </c>
      <c r="E24" s="44" t="s">
        <v>127</v>
      </c>
      <c r="F24" s="44" t="s">
        <v>127</v>
      </c>
      <c r="G24" s="44" t="s">
        <v>127</v>
      </c>
      <c r="H24" s="44" t="s">
        <v>127</v>
      </c>
      <c r="I24" s="44" t="s">
        <v>129</v>
      </c>
      <c r="J24" s="44" t="s">
        <v>129</v>
      </c>
      <c r="K24" s="44" t="s">
        <v>129</v>
      </c>
      <c r="L24" s="44" t="s">
        <v>129</v>
      </c>
      <c r="M24" s="44" t="s">
        <v>129</v>
      </c>
      <c r="N24" s="44" t="s">
        <v>129</v>
      </c>
      <c r="O24" s="44" t="s">
        <v>129</v>
      </c>
      <c r="P24" s="44" t="s">
        <v>129</v>
      </c>
      <c r="Q24" s="53" t="s">
        <v>129</v>
      </c>
    </row>
    <row r="25" spans="3:17" ht="16.5" thickTop="1">
      <c r="C25" s="65" t="s">
        <v>145</v>
      </c>
      <c r="D25" s="72">
        <v>0</v>
      </c>
      <c r="E25" s="73">
        <v>0</v>
      </c>
      <c r="F25" s="73">
        <v>0</v>
      </c>
      <c r="G25" s="73">
        <v>0</v>
      </c>
      <c r="H25" s="73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5">
        <v>0</v>
      </c>
    </row>
    <row r="26" spans="3:17" ht="15.75">
      <c r="C26" s="65" t="s">
        <v>144</v>
      </c>
      <c r="D26" s="76">
        <v>0</v>
      </c>
      <c r="E26" s="77">
        <v>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</row>
    <row r="27" spans="3:17" ht="15.75">
      <c r="C27" s="65" t="s">
        <v>143</v>
      </c>
      <c r="D27" s="76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</row>
    <row r="28" spans="3:17" ht="15.75">
      <c r="C28" s="65" t="s">
        <v>142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</row>
    <row r="29" spans="3:17" ht="15.75">
      <c r="C29" s="65" t="s">
        <v>141</v>
      </c>
      <c r="D29" s="76">
        <v>0</v>
      </c>
      <c r="E29" s="77">
        <v>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</row>
    <row r="30" spans="3:17" ht="15.75">
      <c r="C30" s="65" t="s">
        <v>140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</row>
    <row r="31" spans="3:17" ht="15.75">
      <c r="C31" s="65" t="s">
        <v>139</v>
      </c>
      <c r="D31" s="76">
        <v>0</v>
      </c>
      <c r="E31" s="77">
        <v>0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</row>
    <row r="32" spans="3:17" ht="15.75">
      <c r="C32" s="65" t="s">
        <v>138</v>
      </c>
      <c r="D32" s="76">
        <v>0</v>
      </c>
      <c r="E32" s="77">
        <v>0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</row>
    <row r="33" spans="3:17" ht="15.75">
      <c r="C33" s="65" t="s">
        <v>137</v>
      </c>
      <c r="D33" s="76">
        <v>0</v>
      </c>
      <c r="E33" s="77">
        <v>0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</row>
    <row r="34" spans="3:17" ht="15.75">
      <c r="C34" s="65" t="s">
        <v>136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</row>
    <row r="35" spans="3:17" ht="15.75">
      <c r="C35" s="65" t="s">
        <v>135</v>
      </c>
      <c r="D35" s="76">
        <v>0</v>
      </c>
      <c r="E35" s="77">
        <v>0</v>
      </c>
      <c r="F35" s="77">
        <v>0</v>
      </c>
      <c r="G35" s="77">
        <v>0</v>
      </c>
      <c r="H35" s="77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</row>
    <row r="36" spans="3:17" ht="15.75">
      <c r="C36" s="65" t="s">
        <v>134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</row>
    <row r="37" spans="3:17" ht="15.75">
      <c r="C37" s="65" t="s">
        <v>133</v>
      </c>
      <c r="D37" s="76">
        <v>0</v>
      </c>
      <c r="E37" s="77">
        <v>0</v>
      </c>
      <c r="F37" s="77">
        <v>0</v>
      </c>
      <c r="G37" s="77">
        <v>0</v>
      </c>
      <c r="H37" s="77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</row>
    <row r="38" spans="3:17" ht="16.5" thickBot="1">
      <c r="C38" s="61" t="s">
        <v>132</v>
      </c>
      <c r="D38" s="80">
        <v>0</v>
      </c>
      <c r="E38" s="81">
        <v>0</v>
      </c>
      <c r="F38" s="81">
        <v>0</v>
      </c>
      <c r="G38" s="81">
        <v>0</v>
      </c>
      <c r="H38" s="81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3">
        <v>0</v>
      </c>
    </row>
    <row r="39" spans="3:17" ht="13.5" thickTop="1"/>
    <row r="40" spans="3:17" ht="13.5" thickBot="1"/>
    <row r="41" spans="3:17" ht="16.5" thickTop="1">
      <c r="C41" s="52" t="s">
        <v>161</v>
      </c>
      <c r="D41" s="51"/>
      <c r="E41" s="50"/>
      <c r="F41" s="50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4"/>
    </row>
    <row r="42" spans="3:17" ht="13.5" thickBot="1">
      <c r="C42" s="48"/>
      <c r="D42" s="43" t="s">
        <v>47</v>
      </c>
      <c r="E42" s="43" t="s">
        <v>48</v>
      </c>
      <c r="F42" s="43" t="s">
        <v>49</v>
      </c>
      <c r="G42" s="43" t="s">
        <v>50</v>
      </c>
      <c r="H42" s="43" t="s">
        <v>51</v>
      </c>
      <c r="I42" s="43" t="s">
        <v>52</v>
      </c>
      <c r="J42" s="43" t="s">
        <v>57</v>
      </c>
      <c r="K42" s="43" t="s">
        <v>62</v>
      </c>
      <c r="L42" s="43" t="s">
        <v>67</v>
      </c>
      <c r="M42" s="43" t="s">
        <v>72</v>
      </c>
      <c r="N42" s="43" t="s">
        <v>77</v>
      </c>
      <c r="O42" s="43" t="s">
        <v>82</v>
      </c>
      <c r="P42" s="43" t="s">
        <v>87</v>
      </c>
      <c r="Q42" s="42" t="s">
        <v>92</v>
      </c>
    </row>
    <row r="43" spans="3:17" ht="14.25" thickTop="1" thickBot="1">
      <c r="C43" s="45"/>
      <c r="D43" s="44" t="s">
        <v>127</v>
      </c>
      <c r="E43" s="44" t="s">
        <v>127</v>
      </c>
      <c r="F43" s="44" t="s">
        <v>127</v>
      </c>
      <c r="G43" s="44" t="s">
        <v>127</v>
      </c>
      <c r="H43" s="44" t="s">
        <v>127</v>
      </c>
      <c r="I43" s="44" t="s">
        <v>129</v>
      </c>
      <c r="J43" s="44" t="s">
        <v>129</v>
      </c>
      <c r="K43" s="44" t="s">
        <v>129</v>
      </c>
      <c r="L43" s="44" t="s">
        <v>129</v>
      </c>
      <c r="M43" s="44" t="s">
        <v>129</v>
      </c>
      <c r="N43" s="44" t="s">
        <v>129</v>
      </c>
      <c r="O43" s="44" t="s">
        <v>129</v>
      </c>
      <c r="P43" s="44" t="s">
        <v>129</v>
      </c>
      <c r="Q43" s="53" t="s">
        <v>129</v>
      </c>
    </row>
    <row r="44" spans="3:17" ht="16.5" thickTop="1">
      <c r="C44" s="65" t="s">
        <v>145</v>
      </c>
      <c r="D44" s="72">
        <v>0</v>
      </c>
      <c r="E44" s="73">
        <v>0</v>
      </c>
      <c r="F44" s="73">
        <v>0</v>
      </c>
      <c r="G44" s="73">
        <v>0</v>
      </c>
      <c r="H44" s="73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5">
        <v>0</v>
      </c>
    </row>
    <row r="45" spans="3:17" ht="15.75">
      <c r="C45" s="65" t="s">
        <v>144</v>
      </c>
      <c r="D45" s="76">
        <v>0</v>
      </c>
      <c r="E45" s="77">
        <v>0</v>
      </c>
      <c r="F45" s="77">
        <v>0</v>
      </c>
      <c r="G45" s="77">
        <v>0</v>
      </c>
      <c r="H45" s="77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</row>
    <row r="46" spans="3:17" ht="15.75">
      <c r="C46" s="65" t="s">
        <v>143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</row>
    <row r="47" spans="3:17" ht="15.75">
      <c r="C47" s="65" t="s">
        <v>142</v>
      </c>
      <c r="D47" s="76">
        <v>0</v>
      </c>
      <c r="E47" s="77">
        <v>0</v>
      </c>
      <c r="F47" s="77">
        <v>0</v>
      </c>
      <c r="G47" s="77">
        <v>0</v>
      </c>
      <c r="H47" s="77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</row>
    <row r="48" spans="3:17" ht="15.75">
      <c r="C48" s="65" t="s">
        <v>141</v>
      </c>
      <c r="D48" s="76">
        <v>0</v>
      </c>
      <c r="E48" s="77">
        <v>0</v>
      </c>
      <c r="F48" s="77">
        <v>0</v>
      </c>
      <c r="G48" s="77">
        <v>0</v>
      </c>
      <c r="H48" s="77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</row>
    <row r="49" spans="3:17" ht="15.75">
      <c r="C49" s="65" t="s">
        <v>140</v>
      </c>
      <c r="D49" s="76">
        <v>0</v>
      </c>
      <c r="E49" s="77">
        <v>0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</row>
    <row r="50" spans="3:17" ht="15.75">
      <c r="C50" s="65" t="s">
        <v>139</v>
      </c>
      <c r="D50" s="76">
        <v>0</v>
      </c>
      <c r="E50" s="77">
        <v>0</v>
      </c>
      <c r="F50" s="77">
        <v>0</v>
      </c>
      <c r="G50" s="77">
        <v>0</v>
      </c>
      <c r="H50" s="77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</row>
    <row r="51" spans="3:17" ht="15.75">
      <c r="C51" s="65" t="s">
        <v>138</v>
      </c>
      <c r="D51" s="76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</row>
    <row r="52" spans="3:17" ht="15.75">
      <c r="C52" s="65" t="s">
        <v>137</v>
      </c>
      <c r="D52" s="76">
        <v>0</v>
      </c>
      <c r="E52" s="77">
        <v>0</v>
      </c>
      <c r="F52" s="77">
        <v>0</v>
      </c>
      <c r="G52" s="77">
        <v>0</v>
      </c>
      <c r="H52" s="77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</row>
    <row r="53" spans="3:17" ht="15.75">
      <c r="C53" s="65" t="s">
        <v>136</v>
      </c>
      <c r="D53" s="76">
        <v>0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</row>
    <row r="54" spans="3:17" ht="15.75">
      <c r="C54" s="65" t="s">
        <v>135</v>
      </c>
      <c r="D54" s="76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</row>
    <row r="55" spans="3:17" ht="15.75">
      <c r="C55" s="65" t="s">
        <v>134</v>
      </c>
      <c r="D55" s="76">
        <v>0</v>
      </c>
      <c r="E55" s="77">
        <v>0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</row>
    <row r="56" spans="3:17" ht="15.75">
      <c r="C56" s="65" t="s">
        <v>133</v>
      </c>
      <c r="D56" s="76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</row>
    <row r="57" spans="3:17" ht="16.5" thickBot="1">
      <c r="C57" s="61" t="s">
        <v>132</v>
      </c>
      <c r="D57" s="80">
        <v>0</v>
      </c>
      <c r="E57" s="81">
        <v>0</v>
      </c>
      <c r="F57" s="81">
        <v>0</v>
      </c>
      <c r="G57" s="81">
        <v>0</v>
      </c>
      <c r="H57" s="81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3">
        <v>0</v>
      </c>
    </row>
    <row r="58" spans="3:17" ht="13.5" thickTop="1"/>
    <row r="59" spans="3:17" ht="13.5" thickBot="1"/>
    <row r="60" spans="3:17" ht="16.5" thickTop="1">
      <c r="C60" s="52" t="s">
        <v>149</v>
      </c>
      <c r="D60" s="51"/>
      <c r="E60" s="50"/>
      <c r="F60" s="50"/>
      <c r="G60" s="50"/>
      <c r="H60" s="50"/>
      <c r="I60" s="51"/>
      <c r="J60" s="51"/>
      <c r="K60" s="51"/>
      <c r="L60" s="51"/>
      <c r="M60" s="51"/>
      <c r="N60" s="51"/>
      <c r="O60" s="51"/>
      <c r="P60" s="51"/>
      <c r="Q60" s="54"/>
    </row>
    <row r="61" spans="3:17" ht="13.5" thickBot="1">
      <c r="C61" s="48"/>
      <c r="D61" s="43" t="s">
        <v>47</v>
      </c>
      <c r="E61" s="43" t="s">
        <v>48</v>
      </c>
      <c r="F61" s="43" t="s">
        <v>49</v>
      </c>
      <c r="G61" s="43" t="s">
        <v>50</v>
      </c>
      <c r="H61" s="43" t="s">
        <v>51</v>
      </c>
      <c r="I61" s="43" t="s">
        <v>52</v>
      </c>
      <c r="J61" s="43" t="s">
        <v>57</v>
      </c>
      <c r="K61" s="43" t="s">
        <v>62</v>
      </c>
      <c r="L61" s="43" t="s">
        <v>67</v>
      </c>
      <c r="M61" s="43" t="s">
        <v>72</v>
      </c>
      <c r="N61" s="43" t="s">
        <v>77</v>
      </c>
      <c r="O61" s="43" t="s">
        <v>82</v>
      </c>
      <c r="P61" s="43" t="s">
        <v>87</v>
      </c>
      <c r="Q61" s="42" t="s">
        <v>92</v>
      </c>
    </row>
    <row r="62" spans="3:17" ht="14.25" thickTop="1" thickBot="1">
      <c r="C62" s="45"/>
      <c r="D62" s="44" t="s">
        <v>127</v>
      </c>
      <c r="E62" s="44" t="s">
        <v>127</v>
      </c>
      <c r="F62" s="44" t="s">
        <v>127</v>
      </c>
      <c r="G62" s="44" t="s">
        <v>127</v>
      </c>
      <c r="H62" s="44" t="s">
        <v>127</v>
      </c>
      <c r="I62" s="44" t="s">
        <v>129</v>
      </c>
      <c r="J62" s="44" t="s">
        <v>129</v>
      </c>
      <c r="K62" s="44" t="s">
        <v>129</v>
      </c>
      <c r="L62" s="44" t="s">
        <v>129</v>
      </c>
      <c r="M62" s="44" t="s">
        <v>129</v>
      </c>
      <c r="N62" s="44" t="s">
        <v>129</v>
      </c>
      <c r="O62" s="44" t="s">
        <v>129</v>
      </c>
      <c r="P62" s="44" t="s">
        <v>129</v>
      </c>
      <c r="Q62" s="53" t="s">
        <v>129</v>
      </c>
    </row>
    <row r="63" spans="3:17" ht="13.5" thickTop="1">
      <c r="C63" s="87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5"/>
    </row>
    <row r="64" spans="3:17" ht="15.75">
      <c r="C64" s="65" t="s">
        <v>144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</row>
    <row r="65" spans="3:17" ht="15.75">
      <c r="C65" s="65" t="s">
        <v>155</v>
      </c>
      <c r="D65" s="90"/>
      <c r="E65" s="90"/>
      <c r="F65" s="90"/>
      <c r="G65" s="90"/>
      <c r="H65" s="90"/>
      <c r="I65" s="90"/>
      <c r="J65" s="84"/>
      <c r="K65" s="84"/>
      <c r="L65" s="84"/>
      <c r="M65" s="84"/>
      <c r="N65" s="84"/>
      <c r="O65" s="84"/>
      <c r="P65" s="84"/>
      <c r="Q65" s="85"/>
    </row>
    <row r="66" spans="3:17" ht="15.75">
      <c r="C66" s="65" t="s">
        <v>156</v>
      </c>
      <c r="D66" s="84"/>
      <c r="E66" s="84"/>
      <c r="F66" s="84"/>
      <c r="G66" s="84"/>
      <c r="H66" s="84"/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9">
        <v>0</v>
      </c>
    </row>
    <row r="67" spans="3:17" ht="15.75">
      <c r="C67" s="65" t="s">
        <v>157</v>
      </c>
      <c r="D67" s="84"/>
      <c r="E67" s="84"/>
      <c r="F67" s="84"/>
      <c r="G67" s="84"/>
      <c r="H67" s="84"/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9">
        <v>0</v>
      </c>
    </row>
    <row r="68" spans="3:17" ht="15.75">
      <c r="C68" s="65" t="s">
        <v>158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5"/>
    </row>
    <row r="69" spans="3:17" ht="15.75">
      <c r="C69" s="65" t="s">
        <v>150</v>
      </c>
      <c r="D69" s="84"/>
      <c r="E69" s="84"/>
      <c r="F69" s="84"/>
      <c r="G69" s="84"/>
      <c r="H69" s="84"/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9">
        <v>0</v>
      </c>
    </row>
    <row r="70" spans="3:17" ht="15.75">
      <c r="C70" s="65" t="s">
        <v>151</v>
      </c>
      <c r="D70" s="84"/>
      <c r="E70" s="84"/>
      <c r="F70" s="84"/>
      <c r="G70" s="84"/>
      <c r="H70" s="84"/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9">
        <v>0</v>
      </c>
    </row>
    <row r="71" spans="3:17" ht="15.75">
      <c r="C71" s="65" t="s">
        <v>152</v>
      </c>
      <c r="D71" s="84"/>
      <c r="E71" s="84"/>
      <c r="F71" s="84"/>
      <c r="G71" s="84"/>
      <c r="H71" s="84"/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9">
        <v>0</v>
      </c>
    </row>
    <row r="72" spans="3:17" ht="15.75">
      <c r="C72" s="65" t="s">
        <v>153</v>
      </c>
      <c r="D72" s="84"/>
      <c r="E72" s="84"/>
      <c r="F72" s="84"/>
      <c r="G72" s="84"/>
      <c r="H72" s="84"/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9">
        <v>0</v>
      </c>
    </row>
    <row r="73" spans="3:17" ht="15.75">
      <c r="C73" s="65" t="s">
        <v>154</v>
      </c>
      <c r="D73" s="84"/>
      <c r="E73" s="84"/>
      <c r="F73" s="84"/>
      <c r="G73" s="84"/>
      <c r="H73" s="84"/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9">
        <v>0</v>
      </c>
    </row>
    <row r="74" spans="3:17">
      <c r="C74" s="89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</row>
    <row r="75" spans="3:17" ht="15.75">
      <c r="C75" s="65" t="s">
        <v>137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5"/>
    </row>
    <row r="76" spans="3:17" ht="15.75">
      <c r="C76" s="65" t="s">
        <v>155</v>
      </c>
      <c r="D76" s="90"/>
      <c r="E76" s="90"/>
      <c r="F76" s="90"/>
      <c r="G76" s="90"/>
      <c r="H76" s="90"/>
      <c r="I76" s="90"/>
      <c r="J76" s="88"/>
      <c r="K76" s="84"/>
      <c r="L76" s="84"/>
      <c r="M76" s="84"/>
      <c r="N76" s="84"/>
      <c r="O76" s="84"/>
      <c r="P76" s="84"/>
      <c r="Q76" s="85"/>
    </row>
    <row r="77" spans="3:17" ht="15.75">
      <c r="C77" s="65" t="s">
        <v>156</v>
      </c>
      <c r="D77" s="84"/>
      <c r="E77" s="84"/>
      <c r="F77" s="84"/>
      <c r="G77" s="84"/>
      <c r="H77" s="84"/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9">
        <v>0</v>
      </c>
    </row>
    <row r="78" spans="3:17" ht="15.75">
      <c r="C78" s="65" t="s">
        <v>157</v>
      </c>
      <c r="D78" s="84"/>
      <c r="E78" s="84"/>
      <c r="F78" s="84"/>
      <c r="G78" s="84"/>
      <c r="H78" s="84"/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9">
        <v>0</v>
      </c>
    </row>
    <row r="79" spans="3:17" ht="15.75">
      <c r="C79" s="65" t="s">
        <v>158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</row>
    <row r="80" spans="3:17" ht="15.75">
      <c r="C80" s="65" t="s">
        <v>150</v>
      </c>
      <c r="D80" s="84"/>
      <c r="E80" s="84"/>
      <c r="F80" s="84"/>
      <c r="G80" s="84"/>
      <c r="H80" s="84"/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9">
        <v>0</v>
      </c>
    </row>
    <row r="81" spans="3:17" ht="15.75">
      <c r="C81" s="65" t="s">
        <v>151</v>
      </c>
      <c r="D81" s="84"/>
      <c r="E81" s="84"/>
      <c r="F81" s="84"/>
      <c r="G81" s="84"/>
      <c r="H81" s="84"/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9">
        <v>0</v>
      </c>
    </row>
    <row r="82" spans="3:17" ht="15.75">
      <c r="C82" s="65" t="s">
        <v>152</v>
      </c>
      <c r="D82" s="84"/>
      <c r="E82" s="84"/>
      <c r="F82" s="84"/>
      <c r="G82" s="84"/>
      <c r="H82" s="84"/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9">
        <v>0</v>
      </c>
    </row>
    <row r="83" spans="3:17" ht="15.75">
      <c r="C83" s="65" t="s">
        <v>153</v>
      </c>
      <c r="D83" s="84"/>
      <c r="E83" s="84"/>
      <c r="F83" s="84"/>
      <c r="G83" s="84"/>
      <c r="H83" s="84"/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9">
        <v>0</v>
      </c>
    </row>
    <row r="84" spans="3:17" ht="15.75">
      <c r="C84" s="65" t="s">
        <v>154</v>
      </c>
      <c r="D84" s="84"/>
      <c r="E84" s="84"/>
      <c r="F84" s="84"/>
      <c r="G84" s="84"/>
      <c r="H84" s="84"/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9">
        <v>0</v>
      </c>
    </row>
    <row r="85" spans="3:17">
      <c r="C85" s="89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5"/>
    </row>
    <row r="86" spans="3:17" ht="15.75">
      <c r="C86" s="65" t="s">
        <v>134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</row>
    <row r="87" spans="3:17" ht="15.75">
      <c r="C87" s="65" t="s">
        <v>155</v>
      </c>
      <c r="D87" s="90"/>
      <c r="E87" s="90"/>
      <c r="F87" s="90"/>
      <c r="G87" s="90"/>
      <c r="H87" s="90"/>
      <c r="I87" s="90"/>
      <c r="J87" s="84"/>
      <c r="K87" s="84"/>
      <c r="L87" s="84"/>
      <c r="M87" s="84"/>
      <c r="N87" s="84"/>
      <c r="O87" s="84"/>
      <c r="P87" s="84"/>
      <c r="Q87" s="85"/>
    </row>
    <row r="88" spans="3:17" ht="15.75">
      <c r="C88" s="65" t="s">
        <v>156</v>
      </c>
      <c r="D88" s="84"/>
      <c r="E88" s="84"/>
      <c r="F88" s="84"/>
      <c r="G88" s="84"/>
      <c r="H88" s="84"/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9">
        <v>0</v>
      </c>
    </row>
    <row r="89" spans="3:17" ht="15.75">
      <c r="C89" s="65" t="s">
        <v>157</v>
      </c>
      <c r="D89" s="84"/>
      <c r="E89" s="84"/>
      <c r="F89" s="84"/>
      <c r="G89" s="84"/>
      <c r="H89" s="84"/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9">
        <v>0</v>
      </c>
    </row>
    <row r="90" spans="3:17" ht="15.75">
      <c r="C90" s="65" t="s">
        <v>158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5"/>
    </row>
    <row r="91" spans="3:17" ht="15.75">
      <c r="C91" s="65" t="s">
        <v>150</v>
      </c>
      <c r="D91" s="84"/>
      <c r="E91" s="84"/>
      <c r="F91" s="84"/>
      <c r="G91" s="84"/>
      <c r="H91" s="84"/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9">
        <v>0</v>
      </c>
    </row>
    <row r="92" spans="3:17" ht="15.75">
      <c r="C92" s="65" t="s">
        <v>151</v>
      </c>
      <c r="D92" s="84"/>
      <c r="E92" s="84"/>
      <c r="F92" s="84"/>
      <c r="G92" s="84"/>
      <c r="H92" s="84"/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9">
        <v>0</v>
      </c>
    </row>
    <row r="93" spans="3:17" ht="15.75">
      <c r="C93" s="65" t="s">
        <v>152</v>
      </c>
      <c r="D93" s="84"/>
      <c r="E93" s="84"/>
      <c r="F93" s="84"/>
      <c r="G93" s="84"/>
      <c r="H93" s="84"/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9">
        <v>0</v>
      </c>
    </row>
    <row r="94" spans="3:17" ht="15.75">
      <c r="C94" s="65" t="s">
        <v>153</v>
      </c>
      <c r="D94" s="84"/>
      <c r="E94" s="84"/>
      <c r="F94" s="84"/>
      <c r="G94" s="84"/>
      <c r="H94" s="84"/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9">
        <v>0</v>
      </c>
    </row>
    <row r="95" spans="3:17" ht="16.5" thickBot="1">
      <c r="C95" s="61" t="s">
        <v>154</v>
      </c>
      <c r="D95" s="86"/>
      <c r="E95" s="86"/>
      <c r="F95" s="86"/>
      <c r="G95" s="86"/>
      <c r="H95" s="86"/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3">
        <v>0</v>
      </c>
    </row>
    <row r="96" spans="3:17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Provenance</vt:lpstr>
      <vt:lpstr>Population</vt:lpstr>
      <vt:lpstr>GDP</vt:lpstr>
      <vt:lpstr>Regional GDP</vt:lpstr>
      <vt:lpstr>Tourism</vt:lpstr>
      <vt:lpstr>Other Assumptions</vt:lpstr>
      <vt:lpstr>GDP_Growth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2016-06-07T06:42:46Z</cp:lastPrinted>
  <dcterms:created xsi:type="dcterms:W3CDTF">2016-06-02T23:07:33Z</dcterms:created>
  <dcterms:modified xsi:type="dcterms:W3CDTF">2019-03-28T06:43:33Z</dcterms:modified>
</cp:coreProperties>
</file>